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05" windowWidth="19320" windowHeight="11760" activeTab="0"/>
  </bookViews>
  <sheets>
    <sheet name="summary" sheetId="2" r:id="rId1"/>
    <sheet name="ACS-1" sheetId="4" r:id="rId2"/>
    <sheet name="ACS-2" sheetId="1" r:id="rId3"/>
    <sheet name="CAR-2" sheetId="5" r:id="rId4"/>
    <sheet name="STR-2" sheetId="6" r:id="rId5"/>
    <sheet name="RES-2" sheetId="7" r:id="rId6"/>
    <sheet name="PED-1" sheetId="8" r:id="rId7"/>
    <sheet name="PAI-1" sheetId="9" r:id="rId8"/>
    <sheet name="SKL-1" sheetId="11" r:id="rId9"/>
    <sheet name="SKL-2" sheetId="10" r:id="rId10"/>
    <sheet name="RST-3" sheetId="12" r:id="rId11"/>
  </sheets>
  <definedNames/>
  <calcPr calcId="145621"/>
</workbook>
</file>

<file path=xl/sharedStrings.xml><?xml version="1.0" encoding="utf-8"?>
<sst xmlns="http://schemas.openxmlformats.org/spreadsheetml/2006/main" count="739" uniqueCount="93">
  <si>
    <t>2009</t>
  </si>
  <si>
    <t>2010</t>
  </si>
  <si>
    <t>2011</t>
  </si>
  <si>
    <t>2012</t>
  </si>
  <si>
    <t>Total</t>
  </si>
  <si>
    <t>19 Los Angeles</t>
  </si>
  <si>
    <t>43 Santa Clara</t>
  </si>
  <si>
    <t>33 Riverside</t>
  </si>
  <si>
    <t>24 Merced</t>
  </si>
  <si>
    <t>60 Mountain Valley</t>
  </si>
  <si>
    <t>56 Ventura</t>
  </si>
  <si>
    <t>62 Inland Counties</t>
  </si>
  <si>
    <t>21 Marin</t>
  </si>
  <si>
    <t>63 North Coast</t>
  </si>
  <si>
    <t>07 Contra Costa</t>
  </si>
  <si>
    <t>64 Northern California</t>
  </si>
  <si>
    <t>35 San Benito</t>
  </si>
  <si>
    <t>num</t>
  </si>
  <si>
    <t>den</t>
  </si>
  <si>
    <t>%</t>
  </si>
  <si>
    <t>0</t>
  </si>
  <si>
    <t>ACS-2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</si>
  <si>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</si>
  <si>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</si>
  <si>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</si>
  <si>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</si>
  <si>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</si>
  <si>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</si>
  <si>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</si>
  <si>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</si>
  <si>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</si>
  <si>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</si>
  <si>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01 Alameda</t>
  </si>
  <si>
    <t>09 El Dorado</t>
  </si>
  <si>
    <t>13 Imperial</t>
  </si>
  <si>
    <t>15 Kern</t>
  </si>
  <si>
    <t>27 Monterey</t>
  </si>
  <si>
    <t>28 Napa</t>
  </si>
  <si>
    <t>30 Orange</t>
  </si>
  <si>
    <t>34 Sacramento</t>
  </si>
  <si>
    <t>37 San Diego</t>
  </si>
  <si>
    <t>38 San Francisco</t>
  </si>
  <si>
    <t>39 San Joaquin</t>
  </si>
  <si>
    <t>40 San Luis Obispo</t>
  </si>
  <si>
    <t>41 San Mateo</t>
  </si>
  <si>
    <t>42 Santa Barbara</t>
  </si>
  <si>
    <t>44 Santa Cruz</t>
  </si>
  <si>
    <t>48 Solano</t>
  </si>
  <si>
    <t>66 Coastal Valleys</t>
  </si>
  <si>
    <t>65 Sierra-Sacramento Valley</t>
  </si>
  <si>
    <t>61 Central California</t>
  </si>
  <si>
    <t>55 Tuolumne</t>
  </si>
  <si>
    <t>12-Lead ECG Performance</t>
  </si>
  <si>
    <t>ACS-1</t>
  </si>
  <si>
    <t>Aspirin Administration for Chest Pain/Discomfort Rate</t>
  </si>
  <si>
    <t>TRA-1</t>
  </si>
  <si>
    <t>TRA-2</t>
  </si>
  <si>
    <t>ACS-3</t>
  </si>
  <si>
    <t>ACS-4</t>
  </si>
  <si>
    <t>ACS-5</t>
  </si>
  <si>
    <t xml:space="preserve">generated successfully </t>
  </si>
  <si>
    <t>hold for 2014</t>
  </si>
  <si>
    <t>CAR-1</t>
  </si>
  <si>
    <t>CAR-2</t>
  </si>
  <si>
    <t>CAR-3</t>
  </si>
  <si>
    <t>CAR-4</t>
  </si>
  <si>
    <t>STR-1</t>
  </si>
  <si>
    <t>STR-2</t>
  </si>
  <si>
    <t>STR-3</t>
  </si>
  <si>
    <t>STR-4</t>
  </si>
  <si>
    <t>STR-5</t>
  </si>
  <si>
    <t>RES-1</t>
  </si>
  <si>
    <t>RES-2</t>
  </si>
  <si>
    <t>PED-1</t>
  </si>
  <si>
    <t>PED-2</t>
  </si>
  <si>
    <t>PAI-1</t>
  </si>
  <si>
    <t>PAI-2</t>
  </si>
  <si>
    <t>SKL-1</t>
  </si>
  <si>
    <t>SKL-2</t>
  </si>
  <si>
    <t>RST-1</t>
  </si>
  <si>
    <t>RST-2</t>
  </si>
  <si>
    <t>RST-3</t>
  </si>
  <si>
    <t>Out-of-Hospital Cardiac Arrests Return of Spontaneous Circulation</t>
  </si>
  <si>
    <t>Glucose Testing for Suspected Stroke Patients</t>
  </si>
  <si>
    <t>Beta2 Agonist Administration</t>
  </si>
  <si>
    <t>Pediatric asthma patients receiving bronchodilators</t>
  </si>
  <si>
    <t>Pain intervention</t>
  </si>
  <si>
    <t>Endotracheal intubation success rate</t>
  </si>
  <si>
    <t>End-tidal CO2 performed on any successful endotracheal intubation</t>
  </si>
  <si>
    <t>Transport of patients to hospital</t>
  </si>
  <si>
    <t>scene time is not a choice in the FireRescueOne reporting menu - sent email to Lancet 10 Apr 2013</t>
  </si>
  <si>
    <t>response time is not a choice in the FireRescueOne reporting menu - sent email to Lancet 10 Apr 2013</t>
  </si>
  <si>
    <t>no data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</si>
</sst>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7" formatCode="0%"/>
    <numFmt numFmtId="178" formatCode="0"/>
    <numFmt numFmtId="179" formatCode="General"/>
    <numFmt numFmtId="180" formatCode="@"/>
  </numFmts>
  <fonts count="13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1"/>
      </left>
      <right/>
      <top style="thin"/>
      <bottom/>
    </border>
    <border>
      <left/>
      <right style="thin">
        <color theme="1"/>
      </right>
      <top style="thin"/>
      <bottom/>
    </border>
    <border>
      <left style="thin">
        <color theme="1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/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/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91">
    <xf numFmtId="0" fontId="0" fillId="0" borderId="0" xfId="0"/>
    <xf numFmtId="0" fontId="0" fillId="0" borderId="0" xfId="0" applyAlignment="1">
      <alignment horizontal="center"/>
    </xf>
    <xf numFmtId="9" fontId="0" fillId="0" borderId="0" xfId="15" applyFont="1"/>
    <xf numFmtId="0" fontId="7" fillId="0" borderId="0" xfId="20" applyFont="1" quotePrefix="1">
      <alignment/>
      <protection/>
    </xf>
    <xf numFmtId="0" fontId="7" fillId="0" borderId="0" xfId="20" applyFont="1" applyAlignment="1" quotePrefix="1">
      <alignment horizontal="center"/>
      <protection/>
    </xf>
    <xf numFmtId="0" fontId="9" fillId="0" borderId="0" xfId="0" applyFont="1"/>
    <xf numFmtId="0" fontId="10" fillId="0" borderId="0" xfId="0" applyFont="1"/>
    <xf numFmtId="49" fontId="4" fillId="0" borderId="0" xfId="20" applyNumberFormat="1" applyFont="1" applyFill="1" applyAlignment="1" quotePrefix="1">
      <alignment horizontal="right"/>
      <protection/>
    </xf>
    <xf numFmtId="49" fontId="4" fillId="0" borderId="0" xfId="20" applyNumberFormat="1" applyFont="1" applyAlignment="1">
      <alignment horizontal="right"/>
      <protection/>
    </xf>
    <xf numFmtId="49" fontId="4" fillId="0" borderId="0" xfId="20" applyNumberFormat="1" applyFont="1" applyFill="1" applyAlignment="1">
      <alignment horizontal="right"/>
      <protection/>
    </xf>
    <xf numFmtId="0" fontId="7" fillId="0" borderId="1" xfId="20" applyFont="1" applyBorder="1" applyAlignment="1" quotePrefix="1">
      <alignment horizontal="center"/>
      <protection/>
    </xf>
    <xf numFmtId="0" fontId="8" fillId="0" borderId="2" xfId="20" applyFont="1" applyBorder="1" applyAlignment="1" quotePrefix="1">
      <alignment horizontal="center"/>
      <protection/>
    </xf>
    <xf numFmtId="0" fontId="7" fillId="0" borderId="2" xfId="0" applyFont="1" applyBorder="1" applyAlignment="1">
      <alignment horizontal="center"/>
    </xf>
    <xf numFmtId="49" fontId="11" fillId="0" borderId="0" xfId="20" applyNumberFormat="1" applyFont="1" applyFill="1" applyAlignment="1">
      <alignment horizontal="right"/>
      <protection/>
    </xf>
    <xf numFmtId="0" fontId="12" fillId="0" borderId="0" xfId="0" applyFont="1"/>
    <xf numFmtId="0" fontId="4" fillId="0" borderId="3" xfId="20" applyFont="1" applyBorder="1" applyAlignment="1" quotePrefix="1">
      <alignment horizontal="center"/>
      <protection/>
    </xf>
    <xf numFmtId="0" fontId="4" fillId="0" borderId="4" xfId="20" applyFont="1" applyBorder="1" applyAlignment="1" quotePrefix="1">
      <alignment horizontal="center"/>
      <protection/>
    </xf>
    <xf numFmtId="1" fontId="4" fillId="0" borderId="4" xfId="20" applyNumberFormat="1" applyFont="1" applyBorder="1" applyAlignment="1" quotePrefix="1">
      <alignment horizontal="center"/>
      <protection/>
    </xf>
    <xf numFmtId="9" fontId="5" fillId="0" borderId="5" xfId="0" applyNumberFormat="1" applyFont="1" applyBorder="1" applyAlignment="1">
      <alignment horizontal="center"/>
    </xf>
    <xf numFmtId="1" fontId="7" fillId="0" borderId="6" xfId="20" applyNumberFormat="1" applyFont="1" applyFill="1" applyBorder="1" applyAlignment="1" quotePrefix="1">
      <alignment horizontal="center"/>
      <protection/>
    </xf>
    <xf numFmtId="9" fontId="7" fillId="0" borderId="7" xfId="15" applyFont="1" applyBorder="1" applyAlignment="1">
      <alignment horizontal="center"/>
    </xf>
    <xf numFmtId="49" fontId="7" fillId="0" borderId="8" xfId="20" applyNumberFormat="1" applyFont="1" applyFill="1" applyBorder="1" applyAlignment="1">
      <alignment horizontal="center"/>
      <protection/>
    </xf>
    <xf numFmtId="1" fontId="7" fillId="0" borderId="6" xfId="20" applyNumberFormat="1" applyFont="1" applyFill="1" applyBorder="1" applyAlignment="1">
      <alignment horizontal="center"/>
      <protection/>
    </xf>
    <xf numFmtId="1" fontId="3" fillId="0" borderId="6" xfId="20" applyNumberFormat="1" applyFont="1" applyFill="1" applyBorder="1" applyAlignment="1">
      <alignment horizontal="center"/>
      <protection/>
    </xf>
    <xf numFmtId="9" fontId="6" fillId="0" borderId="7" xfId="15" applyFont="1" applyFill="1" applyBorder="1" applyAlignment="1">
      <alignment horizontal="center"/>
    </xf>
    <xf numFmtId="9" fontId="7" fillId="0" borderId="7" xfId="15" applyFont="1" applyFill="1" applyBorder="1" applyAlignment="1">
      <alignment horizontal="center"/>
    </xf>
    <xf numFmtId="49" fontId="3" fillId="0" borderId="8" xfId="20" applyNumberFormat="1" applyFont="1" applyFill="1" applyBorder="1" applyAlignment="1">
      <alignment horizontal="center"/>
      <protection/>
    </xf>
    <xf numFmtId="1" fontId="8" fillId="0" borderId="6" xfId="20" applyNumberFormat="1" applyFont="1" applyFill="1" applyBorder="1" applyAlignment="1">
      <alignment horizontal="center"/>
      <protection/>
    </xf>
    <xf numFmtId="9" fontId="8" fillId="0" borderId="7" xfId="15" applyFont="1" applyFill="1" applyBorder="1" applyAlignment="1">
      <alignment horizontal="center"/>
    </xf>
    <xf numFmtId="9" fontId="6" fillId="0" borderId="9" xfId="15" applyFont="1" applyBorder="1" applyAlignment="1">
      <alignment horizontal="center"/>
    </xf>
    <xf numFmtId="0" fontId="7" fillId="0" borderId="8" xfId="20" applyNumberFormat="1" applyFont="1" applyFill="1" applyBorder="1" applyAlignment="1" quotePrefix="1">
      <alignment horizontal="center"/>
      <protection/>
    </xf>
    <xf numFmtId="0" fontId="3" fillId="0" borderId="8" xfId="20" applyNumberFormat="1" applyFont="1" applyFill="1" applyBorder="1" applyAlignment="1">
      <alignment horizontal="center"/>
      <protection/>
    </xf>
    <xf numFmtId="0" fontId="7" fillId="0" borderId="8" xfId="20" applyNumberFormat="1" applyFont="1" applyFill="1" applyBorder="1" applyAlignment="1">
      <alignment horizontal="center"/>
      <protection/>
    </xf>
    <xf numFmtId="0" fontId="8" fillId="0" borderId="8" xfId="20" applyNumberFormat="1" applyFont="1" applyFill="1" applyBorder="1" applyAlignment="1">
      <alignment horizontal="center"/>
      <protection/>
    </xf>
    <xf numFmtId="0" fontId="3" fillId="0" borderId="10" xfId="20" applyNumberFormat="1" applyFont="1" applyFill="1" applyBorder="1" applyAlignment="1">
      <alignment horizontal="center"/>
      <protection/>
    </xf>
    <xf numFmtId="49" fontId="3" fillId="0" borderId="11" xfId="20" applyNumberFormat="1" applyFont="1" applyFill="1" applyBorder="1" applyAlignment="1">
      <alignment horizontal="center"/>
      <protection/>
    </xf>
    <xf numFmtId="1" fontId="3" fillId="0" borderId="11" xfId="20" applyNumberFormat="1" applyFont="1" applyFill="1" applyBorder="1" applyAlignment="1">
      <alignment horizontal="center"/>
      <protection/>
    </xf>
    <xf numFmtId="9" fontId="6" fillId="0" borderId="9" xfId="15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3" fillId="0" borderId="8" xfId="20" applyNumberFormat="1" applyFont="1" applyFill="1" applyBorder="1" applyAlignment="1" quotePrefix="1">
      <alignment horizontal="center"/>
      <protection/>
    </xf>
    <xf numFmtId="1" fontId="3" fillId="0" borderId="6" xfId="20" applyNumberFormat="1" applyFont="1" applyFill="1" applyBorder="1" applyAlignment="1" quotePrefix="1">
      <alignment horizontal="center"/>
      <protection/>
    </xf>
    <xf numFmtId="49" fontId="7" fillId="0" borderId="8" xfId="20" applyNumberFormat="1" applyFont="1" applyBorder="1" applyAlignment="1">
      <alignment horizontal="center"/>
      <protection/>
    </xf>
    <xf numFmtId="1" fontId="7" fillId="0" borderId="6" xfId="20" applyNumberFormat="1" applyFont="1" applyBorder="1" applyAlignment="1">
      <alignment horizontal="center"/>
      <protection/>
    </xf>
    <xf numFmtId="1" fontId="3" fillId="0" borderId="6" xfId="20" applyNumberFormat="1" applyFont="1" applyBorder="1" applyAlignment="1">
      <alignment horizontal="center"/>
      <protection/>
    </xf>
    <xf numFmtId="9" fontId="6" fillId="0" borderId="7" xfId="15" applyFont="1" applyBorder="1" applyAlignment="1">
      <alignment horizontal="center"/>
    </xf>
    <xf numFmtId="49" fontId="3" fillId="0" borderId="8" xfId="20" applyNumberFormat="1" applyFont="1" applyFill="1" applyBorder="1" applyAlignment="1">
      <alignment horizontal="center"/>
      <protection/>
    </xf>
    <xf numFmtId="1" fontId="3" fillId="0" borderId="6" xfId="20" applyNumberFormat="1" applyFont="1" applyFill="1" applyBorder="1" applyAlignment="1">
      <alignment horizontal="center"/>
      <protection/>
    </xf>
    <xf numFmtId="9" fontId="7" fillId="0" borderId="2" xfId="15" applyFont="1" applyBorder="1" applyAlignment="1">
      <alignment horizontal="center"/>
    </xf>
    <xf numFmtId="9" fontId="5" fillId="0" borderId="5" xfId="15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3" fillId="0" borderId="14" xfId="20" applyNumberFormat="1" applyFont="1" applyFill="1" applyBorder="1" applyAlignment="1">
      <alignment horizontal="center"/>
      <protection/>
    </xf>
    <xf numFmtId="0" fontId="6" fillId="0" borderId="14" xfId="0" applyFont="1" applyFill="1" applyBorder="1" applyAlignment="1">
      <alignment horizontal="center"/>
    </xf>
    <xf numFmtId="1" fontId="3" fillId="0" borderId="13" xfId="20" applyNumberFormat="1" applyFont="1" applyFill="1" applyBorder="1" applyAlignment="1">
      <alignment horizontal="center"/>
      <protection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9" fontId="7" fillId="0" borderId="16" xfId="15" applyFont="1" applyBorder="1" applyAlignment="1">
      <alignment horizontal="center"/>
    </xf>
    <xf numFmtId="0" fontId="4" fillId="0" borderId="17" xfId="20" applyFont="1" applyFill="1" applyBorder="1" applyAlignment="1">
      <alignment horizontal="center"/>
      <protection/>
    </xf>
    <xf numFmtId="9" fontId="4" fillId="0" borderId="18" xfId="15" applyFont="1" applyFill="1" applyBorder="1" applyAlignment="1">
      <alignment horizontal="center"/>
    </xf>
    <xf numFmtId="0" fontId="7" fillId="0" borderId="19" xfId="20" applyFont="1" applyFill="1" applyBorder="1" applyAlignment="1">
      <alignment horizontal="center"/>
      <protection/>
    </xf>
    <xf numFmtId="9" fontId="7" fillId="0" borderId="20" xfId="15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9" fontId="6" fillId="0" borderId="20" xfId="15" applyFont="1" applyFill="1" applyBorder="1" applyAlignment="1">
      <alignment horizontal="center"/>
    </xf>
    <xf numFmtId="9" fontId="6" fillId="0" borderId="21" xfId="15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9" fontId="5" fillId="0" borderId="18" xfId="15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9" fontId="7" fillId="0" borderId="20" xfId="15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9" fontId="8" fillId="0" borderId="20" xfId="15" applyFont="1" applyFill="1" applyBorder="1" applyAlignment="1">
      <alignment horizontal="center"/>
    </xf>
    <xf numFmtId="49" fontId="3" fillId="0" borderId="22" xfId="20" applyNumberFormat="1" applyFont="1" applyFill="1" applyBorder="1" applyAlignment="1">
      <alignment horizontal="center"/>
      <protection/>
    </xf>
    <xf numFmtId="9" fontId="6" fillId="0" borderId="21" xfId="15" applyFont="1" applyFill="1" applyBorder="1" applyAlignment="1">
      <alignment horizontal="center"/>
    </xf>
    <xf numFmtId="0" fontId="6" fillId="0" borderId="19" xfId="20" applyFont="1" applyFill="1" applyBorder="1" applyAlignment="1">
      <alignment horizontal="center"/>
      <protection/>
    </xf>
    <xf numFmtId="0" fontId="6" fillId="0" borderId="19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1" fontId="8" fillId="0" borderId="6" xfId="20" applyNumberFormat="1" applyFont="1" applyBorder="1" applyAlignment="1">
      <alignment horizontal="center"/>
      <protection/>
    </xf>
    <xf numFmtId="9" fontId="8" fillId="0" borderId="20" xfId="15" applyFont="1" applyBorder="1" applyAlignment="1">
      <alignment horizontal="center"/>
    </xf>
    <xf numFmtId="0" fontId="3" fillId="0" borderId="6" xfId="20" applyNumberFormat="1" applyFont="1" applyFill="1" applyBorder="1" applyAlignment="1">
      <alignment horizontal="center"/>
      <protection/>
    </xf>
    <xf numFmtId="1" fontId="3" fillId="0" borderId="10" xfId="20" applyNumberFormat="1" applyFont="1" applyFill="1" applyBorder="1" applyAlignment="1">
      <alignment horizontal="center"/>
      <protection/>
    </xf>
    <xf numFmtId="1" fontId="3" fillId="0" borderId="14" xfId="20" applyNumberFormat="1" applyFont="1" applyFill="1" applyBorder="1" applyAlignment="1">
      <alignment horizontal="center"/>
      <protection/>
    </xf>
    <xf numFmtId="9" fontId="6" fillId="0" borderId="23" xfId="15" applyFont="1" applyFill="1" applyBorder="1" applyAlignment="1">
      <alignment horizontal="center"/>
    </xf>
    <xf numFmtId="0" fontId="7" fillId="0" borderId="6" xfId="20" applyNumberFormat="1" applyFont="1" applyFill="1" applyBorder="1" applyAlignment="1" quotePrefix="1">
      <alignment horizontal="center"/>
      <protection/>
    </xf>
    <xf numFmtId="0" fontId="7" fillId="0" borderId="6" xfId="20" applyNumberFormat="1" applyFont="1" applyFill="1" applyBorder="1" applyAlignment="1">
      <alignment horizontal="center"/>
      <protection/>
    </xf>
    <xf numFmtId="0" fontId="0" fillId="0" borderId="24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80"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%"/>
      <alignment horizontal="center" vertical="bottom" textRotation="0" wrapText="1" shrinkToFit="1" readingOrder="0"/>
      <border>
        <left style="thin">
          <color theme="0" tint="-0.24993999302387238"/>
        </left>
        <right/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9" formatCode="General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%"/>
      <alignment horizontal="center" vertical="bottom" textRotation="0" wrapText="1" shrinkToFit="1" readingOrder="0"/>
      <border>
        <left/>
        <right style="thin">
          <color theme="1"/>
        </right>
        <top/>
        <bottom/>
        <vertical/>
        <horizontal/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alignment horizontal="center" vertical="bottom" textRotation="0" wrapText="1" shrinkToFit="1" readingOrder="0"/>
      <border>
        <left style="thin">
          <color theme="1"/>
        </left>
        <right/>
        <top/>
        <bottom/>
        <vertical/>
        <horizontal/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%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%"/>
      <alignment horizontal="center" vertical="bottom" textRotation="0" wrapText="1" shrinkToFit="1" readingOrder="0"/>
      <border>
        <left/>
        <right style="thin">
          <color theme="1"/>
        </right>
        <top/>
        <bottom/>
        <vertical/>
        <horizontal/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alignment horizontal="center" vertical="bottom" textRotation="0" wrapText="1" shrinkToFit="1" readingOrder="0"/>
      <border>
        <left style="thin">
          <color theme="1"/>
        </left>
        <right/>
        <top/>
        <bottom/>
        <vertical/>
        <horizontal/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%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80" formatCode="@"/>
      <alignment horizontal="center" vertical="bottom" textRotation="0" wrapText="1" shrinkToFit="1" readingOrder="0"/>
      <border>
        <left style="thin"/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80" formatCode="@"/>
    </dxf>
    <dxf>
      <border>
        <right style="thin">
          <color rgb="FF000000"/>
        </right>
      </border>
    </dxf>
    <dxf>
      <font>
        <i val="0"/>
        <u val="none"/>
        <strike val="0"/>
        <sz val="9"/>
        <name val="Arial"/>
        <color theme="0"/>
      </font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%"/>
      <alignment horizontal="center" vertical="bottom" textRotation="0" wrapText="1" shrinkToFit="1" readingOrder="0"/>
      <border>
        <left style="thin">
          <color theme="0" tint="-0.24993999302387238"/>
        </left>
        <right/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9" formatCode="General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%"/>
      <alignment horizontal="center" vertical="bottom" textRotation="0" wrapText="1" shrinkToFit="1" readingOrder="0"/>
      <border>
        <left/>
        <right style="thin">
          <color theme="1"/>
        </right>
        <top/>
        <bottom/>
        <vertical/>
        <horizontal/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alignment horizontal="center" vertical="bottom" textRotation="0" wrapText="1" shrinkToFit="1" readingOrder="0"/>
      <border>
        <left style="thin">
          <color theme="1"/>
        </left>
        <right/>
        <top/>
        <bottom/>
        <vertical/>
        <horizontal/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%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%"/>
      <alignment horizontal="center" vertical="bottom" textRotation="0" wrapText="1" shrinkToFit="1" readingOrder="0"/>
      <border>
        <left/>
        <right style="thin">
          <color theme="1"/>
        </right>
        <top/>
        <bottom/>
        <vertical/>
        <horizontal/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alignment horizontal="center" vertical="bottom" textRotation="0" wrapText="1" shrinkToFit="1" readingOrder="0"/>
      <border>
        <left style="thin">
          <color theme="1"/>
        </left>
        <right/>
        <top/>
        <bottom/>
        <vertical/>
        <horizontal/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%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80" formatCode="@"/>
      <alignment horizontal="center" vertical="bottom" textRotation="0" wrapText="1" shrinkToFit="1" readingOrder="0"/>
      <border>
        <left style="thin"/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80" formatCode="@"/>
    </dxf>
    <dxf>
      <border>
        <right style="thin">
          <color rgb="FF000000"/>
        </right>
      </border>
    </dxf>
    <dxf>
      <font>
        <i val="0"/>
        <u val="none"/>
        <strike val="0"/>
        <sz val="9"/>
        <name val="Arial"/>
        <color theme="0"/>
      </font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%"/>
      <alignment horizontal="center" vertical="bottom" textRotation="0" wrapText="1" shrinkToFit="1" readingOrder="0"/>
      <border>
        <left style="thin">
          <color theme="0" tint="-0.24993999302387238"/>
        </left>
        <right/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9" formatCode="General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%"/>
      <alignment horizontal="center" vertical="bottom" textRotation="0" wrapText="1" shrinkToFit="1" readingOrder="0"/>
      <border>
        <left/>
        <right style="thin">
          <color theme="1"/>
        </right>
        <top/>
        <bottom/>
        <vertical/>
        <horizontal/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alignment horizontal="center" vertical="bottom" textRotation="0" wrapText="1" shrinkToFit="1" readingOrder="0"/>
      <border>
        <left style="thin">
          <color theme="1"/>
        </left>
        <right/>
        <top/>
        <bottom/>
        <vertical/>
        <horizontal/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%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%"/>
      <alignment horizontal="center" vertical="bottom" textRotation="0" wrapText="1" shrinkToFit="1" readingOrder="0"/>
      <border>
        <left/>
        <right style="thin">
          <color theme="1"/>
        </right>
        <top/>
        <bottom/>
        <vertical/>
        <horizontal/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alignment horizontal="center" vertical="bottom" textRotation="0" wrapText="1" shrinkToFit="1" readingOrder="0"/>
      <border>
        <left style="thin">
          <color theme="1"/>
        </left>
        <right/>
        <top/>
        <bottom/>
        <vertical/>
        <horizontal/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%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80" formatCode="@"/>
      <alignment horizontal="center" vertical="bottom" textRotation="0" wrapText="1" shrinkToFit="1" readingOrder="0"/>
      <border>
        <left style="thin"/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80" formatCode="@"/>
    </dxf>
    <dxf>
      <border>
        <right style="thin">
          <color rgb="FF000000"/>
        </right>
      </border>
    </dxf>
    <dxf>
      <font>
        <i val="0"/>
        <u val="none"/>
        <strike val="0"/>
        <sz val="9"/>
        <name val="Arial"/>
        <color theme="0"/>
      </font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%"/>
      <alignment horizontal="center" vertical="bottom" textRotation="0" wrapText="1" shrinkToFit="1" readingOrder="0"/>
      <border>
        <left style="thin">
          <color theme="0" tint="-0.24993999302387238"/>
        </left>
        <right/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9" formatCode="General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%"/>
      <alignment horizontal="center" vertical="bottom" textRotation="0" wrapText="1" shrinkToFit="1" readingOrder="0"/>
      <border>
        <left/>
        <right style="thin">
          <color theme="1"/>
        </right>
        <top/>
        <bottom/>
        <vertical/>
        <horizontal/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alignment horizontal="center" vertical="bottom" textRotation="0" wrapText="1" shrinkToFit="1" readingOrder="0"/>
      <border>
        <left style="thin">
          <color theme="1"/>
        </left>
        <right/>
        <top/>
        <bottom/>
        <vertical/>
        <horizontal/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%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%"/>
      <alignment horizontal="center" vertical="bottom" textRotation="0" wrapText="1" shrinkToFit="1" readingOrder="0"/>
      <border>
        <left/>
        <right style="thin">
          <color theme="1"/>
        </right>
        <top/>
        <bottom/>
        <vertical/>
        <horizontal/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alignment horizontal="center" vertical="bottom" textRotation="0" wrapText="1" shrinkToFit="1" readingOrder="0"/>
      <border>
        <left style="thin">
          <color theme="1"/>
        </left>
        <right/>
        <top/>
        <bottom/>
        <vertical/>
        <horizontal/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%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80" formatCode="@"/>
      <alignment horizontal="center" vertical="bottom" textRotation="0" wrapText="1" shrinkToFit="1" readingOrder="0"/>
      <border>
        <left style="thin"/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80" formatCode="@"/>
    </dxf>
    <dxf>
      <border>
        <right style="thin">
          <color rgb="FF000000"/>
        </right>
      </border>
    </dxf>
    <dxf>
      <font>
        <i val="0"/>
        <u val="none"/>
        <strike val="0"/>
        <sz val="9"/>
        <name val="Arial"/>
        <color theme="0"/>
      </font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%"/>
      <alignment horizontal="center" vertical="bottom" textRotation="0" wrapText="1" shrinkToFit="1" readingOrder="0"/>
      <border>
        <left style="thin">
          <color theme="0" tint="-0.24993999302387238"/>
        </left>
        <right/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9" formatCode="General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%"/>
      <alignment horizontal="center" vertical="bottom" textRotation="0" wrapText="1" shrinkToFit="1" readingOrder="0"/>
      <border>
        <left/>
        <right style="thin">
          <color theme="1"/>
        </right>
        <top/>
        <bottom/>
        <vertical/>
        <horizontal/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alignment horizontal="center" vertical="bottom" textRotation="0" wrapText="1" shrinkToFit="1" readingOrder="0"/>
      <border>
        <left style="thin">
          <color theme="1"/>
        </left>
        <right/>
        <top/>
        <bottom/>
        <vertical/>
        <horizontal/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%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%"/>
      <alignment horizontal="center" vertical="bottom" textRotation="0" wrapText="1" shrinkToFit="1" readingOrder="0"/>
      <border>
        <left/>
        <right style="thin">
          <color theme="1"/>
        </right>
        <top/>
        <bottom/>
        <vertical/>
        <horizontal/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alignment horizontal="center" vertical="bottom" textRotation="0" wrapText="1" shrinkToFit="1" readingOrder="0"/>
      <border>
        <left style="thin">
          <color theme="1"/>
        </left>
        <right/>
        <top/>
        <bottom/>
        <vertical/>
        <horizontal/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%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80" formatCode="@"/>
      <alignment horizontal="center" vertical="bottom" textRotation="0" wrapText="1" shrinkToFit="1" readingOrder="0"/>
      <border>
        <left style="thin"/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80" formatCode="@"/>
    </dxf>
    <dxf>
      <border>
        <right style="thin">
          <color rgb="FF000000"/>
        </right>
      </border>
    </dxf>
    <dxf>
      <font>
        <i val="0"/>
        <u val="none"/>
        <strike val="0"/>
        <sz val="9"/>
        <name val="Arial"/>
        <color theme="0"/>
      </font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%"/>
      <alignment horizontal="center" vertical="bottom" textRotation="0" wrapText="1" shrinkToFit="1" readingOrder="0"/>
      <border>
        <left style="thin">
          <color theme="0" tint="-0.24993999302387238"/>
        </left>
        <right/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9" formatCode="General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%"/>
      <alignment horizontal="center" vertical="bottom" textRotation="0" wrapText="1" shrinkToFit="1" readingOrder="0"/>
      <border>
        <left/>
        <right style="thin">
          <color theme="1"/>
        </right>
        <top/>
        <bottom/>
        <vertical/>
        <horizontal/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alignment horizontal="center" vertical="bottom" textRotation="0" wrapText="1" shrinkToFit="1" readingOrder="0"/>
      <border>
        <left style="thin">
          <color theme="1"/>
        </left>
        <right/>
        <top/>
        <bottom/>
        <vertical/>
        <horizontal/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%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%"/>
      <alignment horizontal="center" vertical="bottom" textRotation="0" wrapText="1" shrinkToFit="1" readingOrder="0"/>
      <border>
        <left/>
        <right style="thin">
          <color theme="1"/>
        </right>
        <top/>
        <bottom/>
        <vertical/>
        <horizontal/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alignment horizontal="center" vertical="bottom" textRotation="0" wrapText="1" shrinkToFit="1" readingOrder="0"/>
      <border>
        <left style="thin">
          <color theme="1"/>
        </left>
        <right/>
        <top/>
        <bottom/>
        <vertical/>
        <horizontal/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%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80" formatCode="@"/>
      <alignment horizontal="center" vertical="bottom" textRotation="0" wrapText="1" shrinkToFit="1" readingOrder="0"/>
      <border>
        <left style="thin"/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80" formatCode="@"/>
    </dxf>
    <dxf>
      <border>
        <right style="thin">
          <color rgb="FF000000"/>
        </right>
      </border>
    </dxf>
    <dxf>
      <font>
        <i val="0"/>
        <u val="none"/>
        <strike val="0"/>
        <sz val="9"/>
        <name val="Arial"/>
        <color theme="0"/>
      </font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%"/>
      <alignment horizontal="center" vertical="bottom" textRotation="0" wrapText="1" shrinkToFit="1" readingOrder="0"/>
      <border>
        <left style="thin">
          <color theme="0" tint="-0.24993999302387238"/>
        </left>
        <right/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9" formatCode="General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%"/>
      <alignment horizontal="center" vertical="bottom" textRotation="0" wrapText="1" shrinkToFit="1" readingOrder="0"/>
      <border>
        <left/>
        <right style="thin">
          <color theme="1"/>
        </right>
        <top/>
        <bottom/>
        <vertical/>
        <horizontal/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alignment horizontal="center" vertical="bottom" textRotation="0" wrapText="1" shrinkToFit="1" readingOrder="0"/>
      <border>
        <left style="thin">
          <color theme="1"/>
        </left>
        <right/>
        <top/>
        <bottom/>
        <vertical/>
        <horizontal/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%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%"/>
      <alignment horizontal="center" vertical="bottom" textRotation="0" wrapText="1" shrinkToFit="1" readingOrder="0"/>
      <border>
        <left/>
        <right style="thin">
          <color theme="1"/>
        </right>
        <top/>
        <bottom/>
        <vertical/>
        <horizontal/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alignment horizontal="center" vertical="bottom" textRotation="0" wrapText="1" shrinkToFit="1" readingOrder="0"/>
      <border>
        <left style="thin">
          <color theme="1"/>
        </left>
        <right/>
        <top/>
        <bottom/>
        <vertical/>
        <horizontal/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%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80" formatCode="@"/>
      <alignment horizontal="center" vertical="bottom" textRotation="0" wrapText="1" shrinkToFit="1" readingOrder="0"/>
      <border>
        <left style="thin"/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80" formatCode="@"/>
    </dxf>
    <dxf>
      <border>
        <right style="thin">
          <color rgb="FF000000"/>
        </right>
      </border>
    </dxf>
    <dxf>
      <font>
        <i val="0"/>
        <u val="none"/>
        <strike val="0"/>
        <sz val="9"/>
        <name val="Arial"/>
        <color theme="0"/>
      </font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%"/>
      <alignment horizontal="center" vertical="bottom" textRotation="0" wrapText="1" shrinkToFit="1" readingOrder="0"/>
      <border>
        <left style="thin">
          <color theme="0" tint="-0.24993999302387238"/>
        </left>
        <right/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9" formatCode="General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%"/>
      <alignment horizontal="center" vertical="bottom" textRotation="0" wrapText="1" shrinkToFit="1" readingOrder="0"/>
      <border>
        <left/>
        <right style="thin">
          <color theme="1"/>
        </right>
        <top/>
        <bottom/>
        <vertical/>
        <horizontal/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alignment horizontal="center" vertical="bottom" textRotation="0" wrapText="1" shrinkToFit="1" readingOrder="0"/>
      <border>
        <left style="thin">
          <color theme="1"/>
        </left>
        <right/>
        <top/>
        <bottom/>
        <vertical/>
        <horizontal/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%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%"/>
      <alignment horizontal="center" vertical="bottom" textRotation="0" wrapText="1" shrinkToFit="1" readingOrder="0"/>
      <border>
        <left/>
        <right style="thin">
          <color theme="1"/>
        </right>
        <top/>
        <bottom/>
        <vertical/>
        <horizontal/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alignment horizontal="center" vertical="bottom" textRotation="0" wrapText="1" shrinkToFit="1" readingOrder="0"/>
      <border>
        <left style="thin">
          <color theme="1"/>
        </left>
        <right/>
        <top/>
        <bottom/>
        <vertical/>
        <horizontal/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%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80" formatCode="@"/>
      <alignment horizontal="center" vertical="bottom" textRotation="0" wrapText="1" shrinkToFit="1" readingOrder="0"/>
      <border>
        <left style="thin"/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80" formatCode="@"/>
    </dxf>
    <dxf>
      <border>
        <right style="thin">
          <color rgb="FF000000"/>
        </right>
      </border>
    </dxf>
    <dxf>
      <font>
        <i val="0"/>
        <u val="none"/>
        <strike val="0"/>
        <sz val="9"/>
        <name val="Arial"/>
        <color theme="0"/>
      </font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alignment horizontal="center" vertical="bottom" textRotation="0" wrapText="1" shrinkToFit="1" readingOrder="0"/>
      <border>
        <left style="thin">
          <color theme="0" tint="-0.24993999302387238"/>
        </left>
        <right/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9" formatCode="General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alignment horizontal="center" vertical="bottom" textRotation="0" wrapText="1" shrinkToFit="1" readingOrder="0"/>
      <border>
        <left/>
        <right style="thin">
          <color theme="1"/>
        </right>
        <top/>
        <bottom/>
        <vertical/>
        <horizontal/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alignment horizontal="center" vertical="bottom" textRotation="0" wrapText="1" shrinkToFit="1" readingOrder="0"/>
      <border>
        <left style="thin">
          <color theme="1"/>
        </left>
        <right/>
        <top/>
        <bottom/>
        <vertical/>
        <horizontal/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%"/>
      <alignment horizontal="center" vertical="bottom" textRotation="0" wrapText="1" shrinkToFit="1" readingOrder="0"/>
      <border>
        <left/>
        <right style="thin">
          <color theme="1"/>
        </right>
        <top/>
        <bottom/>
        <vertical/>
        <horizontal/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alignment horizontal="center" vertical="bottom" textRotation="0" wrapText="1" shrinkToFit="1" readingOrder="0"/>
      <border>
        <left style="thin">
          <color theme="1"/>
        </left>
        <right/>
        <top/>
        <bottom/>
        <vertical/>
        <horizontal/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%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80" formatCode="@"/>
      <alignment horizontal="center" vertical="bottom" textRotation="0" wrapText="1" shrinkToFit="1" readingOrder="0"/>
      <border>
        <left style="thin"/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80" formatCode="@"/>
    </dxf>
    <dxf>
      <border>
        <right style="thin"/>
      </border>
    </dxf>
    <dxf>
      <font>
        <i val="0"/>
        <u val="none"/>
        <strike val="0"/>
        <sz val="9"/>
        <name val="Arial"/>
        <color theme="0"/>
      </font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%"/>
      <alignment horizontal="center" vertical="bottom" textRotation="0" wrapText="1" shrinkToFit="1" readingOrder="0"/>
      <border>
        <left style="thin">
          <color theme="0" tint="-0.24993999302387238"/>
        </left>
        <right/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9" formatCode="General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%"/>
      <alignment horizontal="center" vertical="bottom" textRotation="0" wrapText="1" shrinkToFit="1" readingOrder="0"/>
      <border>
        <left/>
        <right style="thin">
          <color theme="1"/>
        </right>
        <top/>
        <bottom/>
        <vertical/>
        <horizontal/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alignment horizontal="center" vertical="bottom" textRotation="0" wrapText="1" shrinkToFit="1" readingOrder="0"/>
      <border>
        <left style="thin">
          <color theme="1"/>
        </left>
        <right/>
        <top/>
        <bottom/>
        <vertical/>
        <horizontal/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%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%"/>
      <alignment horizontal="center" vertical="bottom" textRotation="0" wrapText="1" shrinkToFit="1" readingOrder="0"/>
      <border>
        <left/>
        <right style="thin">
          <color theme="1"/>
        </right>
        <top/>
        <bottom/>
        <vertical/>
        <horizontal/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alignment horizontal="center" vertical="bottom" textRotation="0" wrapText="1" shrinkToFit="1" readingOrder="0"/>
      <border>
        <left style="thin">
          <color theme="1"/>
        </left>
        <right/>
        <top/>
        <bottom/>
        <vertical/>
        <horizontal/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0%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78" formatCode="0"/>
      <alignment horizontal="center" vertical="bottom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80" formatCode="@"/>
      <alignment horizontal="center" vertical="bottom" textRotation="0" wrapText="1" shrinkToFit="1" readingOrder="0"/>
      <border>
        <left style="thin"/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  <dxf>
      <font>
        <b val="0"/>
        <i val="0"/>
        <u val="none"/>
        <strike val="0"/>
        <sz val="9"/>
        <name val="Arial"/>
        <color rgb="FF000000"/>
        <condense val="0"/>
        <extend val="0"/>
      </font>
      <numFmt numFmtId="180" formatCode="@"/>
    </dxf>
    <dxf>
      <border>
        <right style="thin">
          <color rgb="FF000000"/>
        </right>
      </border>
    </dxf>
    <dxf>
      <font>
        <i val="0"/>
        <u val="none"/>
        <strike val="0"/>
        <sz val="9"/>
        <name val="Arial"/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13" displayName="Table13" ref="A2:P36" totalsRowShown="0" headerRowDxfId="179" tableBorderDxfId="178">
  <autoFilter ref="A2:P36"/>
  <sortState ref="A3:P17">
    <sortCondition sortBy="value" ref="A3:A17"/>
  </sortState>
  <tableColumns count="16">
    <tableColumn id="1" name="0" dataDxfId="177"/>
    <tableColumn id="2" name="Column1" dataDxfId="176"/>
    <tableColumn id="3" name="2009" dataDxfId="175"/>
    <tableColumn id="4" name="Column2" dataDxfId="174">
      <calculatedColumnFormula>IFERROR(Table13[[#This Row],[Column1]]/Table13[2009],"0%")</calculatedColumnFormula>
    </tableColumn>
    <tableColumn id="5" name="Column3" dataDxfId="173"/>
    <tableColumn id="6" name="2010" dataDxfId="172"/>
    <tableColumn id="7" name="Column4" dataDxfId="171">
      <calculatedColumnFormula>IFERROR(Table13[[#This Row],[Column3]]/Table13[[#This Row],[2010]],"0%")</calculatedColumnFormula>
    </tableColumn>
    <tableColumn id="8" name="Column5" dataDxfId="170"/>
    <tableColumn id="9" name="2011" dataDxfId="169"/>
    <tableColumn id="10" name="Column6" dataDxfId="168">
      <calculatedColumnFormula>IFERROR(Table13[[#This Row],[Column5]]/Table13[[#This Row],[2011]],"0%")</calculatedColumnFormula>
    </tableColumn>
    <tableColumn id="11" name="Column7" dataDxfId="167"/>
    <tableColumn id="12" name="2012" dataDxfId="166"/>
    <tableColumn id="13" name="Column8" dataDxfId="165">
      <calculatedColumnFormula>IFERROR(Table13[[#This Row],[Column7]]/Table13[[#This Row],[2012]],"0%")</calculatedColumnFormula>
    </tableColumn>
    <tableColumn id="14" name="Column9" dataDxfId="164">
      <calculatedColumnFormula>Table13[[#This Row],[Column1]]+Table13[[#This Row],[Column3]]+Table13[[#This Row],[Column5]]+Table13[[#This Row],[Column7]]</calculatedColumnFormula>
    </tableColumn>
    <tableColumn id="15" name="Total" dataDxfId="163">
      <calculatedColumnFormula>Table13[[#This Row],[2009]]+Table13[[#This Row],[2010]]+Table13[[#This Row],[2011]]+Table13[[#This Row],[2012]]</calculatedColumnFormula>
    </tableColumn>
    <tableColumn id="16" name="Column10" dataDxfId="162">
      <calculatedColumnFormula>IFERROR(Table13[[#This Row],[Column9]]/Table13[[#This Row],[Total]],"0%")</calculatedColumnFormula>
    </tableColumn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0" name="Table1345678911" displayName="Table1345678911" ref="A2:P36" totalsRowShown="0" headerRowDxfId="17" tableBorderDxfId="16">
  <autoFilter ref="A2:P36"/>
  <sortState ref="A3:P17">
    <sortCondition sortBy="value" ref="A3:A17"/>
  </sortState>
  <tableColumns count="16">
    <tableColumn id="1" name="0" dataDxfId="15"/>
    <tableColumn id="2" name="Column1" dataDxfId="14"/>
    <tableColumn id="3" name="2009" dataDxfId="13"/>
    <tableColumn id="4" name="Column2" dataDxfId="12">
      <calculatedColumnFormula>IFERROR(Table1345678911[[#This Row],[Column1]]/Table1345678911[2009],"0%")</calculatedColumnFormula>
    </tableColumn>
    <tableColumn id="5" name="Column3" dataDxfId="11"/>
    <tableColumn id="6" name="2010" dataDxfId="10"/>
    <tableColumn id="7" name="Column4" dataDxfId="9">
      <calculatedColumnFormula>IFERROR(Table1345678911[[#This Row],[Column3]]/Table1345678911[[#This Row],[2010]],"0%")</calculatedColumnFormula>
    </tableColumn>
    <tableColumn id="8" name="Column5" dataDxfId="8"/>
    <tableColumn id="9" name="2011" dataDxfId="7"/>
    <tableColumn id="10" name="Column6" dataDxfId="6">
      <calculatedColumnFormula>IFERROR(Table1345678911[[#This Row],[Column5]]/Table1345678911[[#This Row],[2011]],"0%")</calculatedColumnFormula>
    </tableColumn>
    <tableColumn id="11" name="Column7" dataDxfId="5"/>
    <tableColumn id="12" name="2012" dataDxfId="4"/>
    <tableColumn id="13" name="Column8" dataDxfId="3">
      <calculatedColumnFormula>IFERROR(Table1345678911[[#This Row],[Column7]]/Table1345678911[[#This Row],[2012]],"0%")</calculatedColumnFormula>
    </tableColumn>
    <tableColumn id="14" name="Column9" dataDxfId="2">
      <calculatedColumnFormula>Table1345678911[[#This Row],[Column1]]+Table1345678911[[#This Row],[Column3]]+Table1345678911[[#This Row],[Column5]]+Table1345678911[[#This Row],[Column7]]</calculatedColumnFormula>
    </tableColumn>
    <tableColumn id="15" name="Total" dataDxfId="1">
      <calculatedColumnFormula>Table1345678911[[#This Row],[2009]]+Table1345678911[[#This Row],[2010]]+Table1345678911[[#This Row],[2011]]+Table1345678911[[#This Row],[2012]]</calculatedColumnFormula>
    </tableColumn>
    <tableColumn id="16" name="Column10" dataDxfId="0">
      <calculatedColumnFormula>IFERROR(Table1345678911[[#This Row],[Column9]]/Table1345678911[[#This Row],[Total]],"0%")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2:P36" totalsRowShown="0" headerRowDxfId="161" tableBorderDxfId="160">
  <autoFilter ref="A2:P36"/>
  <sortState ref="A3:P36">
    <sortCondition sortBy="value" ref="A3:A36"/>
  </sortState>
  <tableColumns count="16">
    <tableColumn id="1" name="0" dataDxfId="159"/>
    <tableColumn id="2" name="Column1" dataDxfId="158"/>
    <tableColumn id="3" name="2009" dataDxfId="157"/>
    <tableColumn id="4" name="Column2" dataDxfId="156">
      <calculatedColumnFormula>IFERROR(Table1[[#This Row],[Column1]]/Table1[2009],"0%")</calculatedColumnFormula>
    </tableColumn>
    <tableColumn id="5" name="Column3" dataDxfId="155"/>
    <tableColumn id="6" name="2010" dataDxfId="154"/>
    <tableColumn id="7" name="Column4" dataDxfId="153">
      <calculatedColumnFormula>IFERROR(Table1[[#This Row],[Column3]]/Table1[[#This Row],[2010]],"0%")</calculatedColumnFormula>
    </tableColumn>
    <tableColumn id="8" name="Column5" dataDxfId="152"/>
    <tableColumn id="9" name="2011" dataDxfId="151"/>
    <tableColumn id="10" name="Column6" dataDxfId="150">
      <calculatedColumnFormula>H3/I3</calculatedColumnFormula>
    </tableColumn>
    <tableColumn id="11" name="Column7" dataDxfId="149"/>
    <tableColumn id="12" name="2012" dataDxfId="148"/>
    <tableColumn id="13" name="Column8" dataDxfId="147"/>
    <tableColumn id="14" name="Column9" dataDxfId="146">
      <calculatedColumnFormula>Table1[[#This Row],[Column1]]+Table1[[#This Row],[Column3]]+Table1[[#This Row],[Column5]]+Table1[[#This Row],[Column7]]</calculatedColumnFormula>
    </tableColumn>
    <tableColumn id="15" name="Total" dataDxfId="145">
      <calculatedColumnFormula>Table1[[#This Row],[2009]]+Table1[[#This Row],[2010]]+Table1[[#This Row],[2011]]+Table1[[#This Row],[2012]]</calculatedColumnFormula>
    </tableColumn>
    <tableColumn id="16" name="Column10" dataDxfId="144">
      <calculatedColumnFormula>N3/O3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e134" displayName="Table134" ref="A2:P36" totalsRowShown="0" headerRowDxfId="143" tableBorderDxfId="142">
  <autoFilter ref="A2:P36"/>
  <sortState ref="A3:P36">
    <sortCondition sortBy="value" ref="A3:A36"/>
  </sortState>
  <tableColumns count="16">
    <tableColumn id="1" name="0" dataDxfId="141"/>
    <tableColumn id="2" name="Column1" dataDxfId="140"/>
    <tableColumn id="3" name="2009" dataDxfId="139"/>
    <tableColumn id="4" name="Column2" dataDxfId="138">
      <calculatedColumnFormula>IFERROR(Table134[[#This Row],[Column1]]/Table134[2009],"0%")</calculatedColumnFormula>
    </tableColumn>
    <tableColumn id="5" name="Column3" dataDxfId="137"/>
    <tableColumn id="6" name="2010" dataDxfId="136"/>
    <tableColumn id="7" name="Column4" dataDxfId="135">
      <calculatedColumnFormula>IFERROR(Table134[[#This Row],[Column3]]/Table134[[#This Row],[2010]],"0%")</calculatedColumnFormula>
    </tableColumn>
    <tableColumn id="8" name="Column5" dataDxfId="134"/>
    <tableColumn id="9" name="2011" dataDxfId="133"/>
    <tableColumn id="10" name="Column6" dataDxfId="132">
      <calculatedColumnFormula>IFERROR(Table134[[#This Row],[Column5]]/Table134[[#This Row],[2011]],"0%")</calculatedColumnFormula>
    </tableColumn>
    <tableColumn id="11" name="Column7" dataDxfId="131"/>
    <tableColumn id="12" name="2012" dataDxfId="130"/>
    <tableColumn id="13" name="Column8" dataDxfId="129">
      <calculatedColumnFormula>IFERROR(Table134[[#This Row],[Column7]]/Table134[[#This Row],[2012]],"0%")</calculatedColumnFormula>
    </tableColumn>
    <tableColumn id="14" name="Column9" dataDxfId="128">
      <calculatedColumnFormula>Table134[[#This Row],[Column1]]+Table134[[#This Row],[Column3]]+Table134[[#This Row],[Column5]]+Table134[[#This Row],[Column7]]</calculatedColumnFormula>
    </tableColumn>
    <tableColumn id="15" name="Total" dataDxfId="127">
      <calculatedColumnFormula>Table134[[#This Row],[2009]]+Table134[[#This Row],[2010]]+Table134[[#This Row],[2011]]+Table134[[#This Row],[2012]]</calculatedColumnFormula>
    </tableColumn>
    <tableColumn id="16" name="Column10" dataDxfId="126">
      <calculatedColumnFormula>IFERROR(Table134[[#This Row],[Column9]]/Table134[[#This Row],[Total]],"0%")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le1345" displayName="Table1345" ref="A2:P36" totalsRowShown="0" headerRowDxfId="125" tableBorderDxfId="124">
  <autoFilter ref="A2:P36"/>
  <sortState ref="A3:P36">
    <sortCondition sortBy="value" ref="A3:A36"/>
  </sortState>
  <tableColumns count="16">
    <tableColumn id="1" name="0" dataDxfId="123"/>
    <tableColumn id="2" name="Column1" dataDxfId="122"/>
    <tableColumn id="3" name="2009" dataDxfId="121"/>
    <tableColumn id="4" name="Column2" dataDxfId="120">
      <calculatedColumnFormula>IFERROR(Table1345[[#This Row],[Column1]]/Table1345[2009],"0%")</calculatedColumnFormula>
    </tableColumn>
    <tableColumn id="5" name="Column3" dataDxfId="119"/>
    <tableColumn id="6" name="2010" dataDxfId="118"/>
    <tableColumn id="7" name="Column4" dataDxfId="117">
      <calculatedColumnFormula>IFERROR(Table1345[[#This Row],[Column3]]/Table1345[[#This Row],[2010]],"0%")</calculatedColumnFormula>
    </tableColumn>
    <tableColumn id="8" name="Column5" dataDxfId="116"/>
    <tableColumn id="9" name="2011" dataDxfId="115"/>
    <tableColumn id="10" name="Column6" dataDxfId="114">
      <calculatedColumnFormula>IFERROR(Table1345[[#This Row],[Column5]]/Table1345[[#This Row],[2011]],"0%")</calculatedColumnFormula>
    </tableColumn>
    <tableColumn id="11" name="Column7" dataDxfId="113"/>
    <tableColumn id="12" name="2012" dataDxfId="112"/>
    <tableColumn id="13" name="Column8" dataDxfId="111">
      <calculatedColumnFormula>IFERROR(Table1345[[#This Row],[Column7]]/Table1345[[#This Row],[2012]],"0%")</calculatedColumnFormula>
    </tableColumn>
    <tableColumn id="14" name="Column9" dataDxfId="110">
      <calculatedColumnFormula>Table1345[[#This Row],[Column1]]+Table1345[[#This Row],[Column3]]+Table1345[[#This Row],[Column5]]+Table1345[[#This Row],[Column7]]</calculatedColumnFormula>
    </tableColumn>
    <tableColumn id="15" name="Total" dataDxfId="109">
      <calculatedColumnFormula>Table1345[[#This Row],[2009]]+Table1345[[#This Row],[2010]]+Table1345[[#This Row],[2011]]+Table1345[[#This Row],[2012]]</calculatedColumnFormula>
    </tableColumn>
    <tableColumn id="16" name="Column10" dataDxfId="108">
      <calculatedColumnFormula>IFERROR(Table1345[[#This Row],[Column9]]/Table1345[[#This Row],[Total]],"0%")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able13456" displayName="Table13456" ref="A2:P36" totalsRowShown="0" headerRowDxfId="107" tableBorderDxfId="106">
  <autoFilter ref="A2:P36"/>
  <sortState ref="A3:P17">
    <sortCondition sortBy="value" ref="A3:A17"/>
  </sortState>
  <tableColumns count="16">
    <tableColumn id="1" name="0" dataDxfId="105"/>
    <tableColumn id="2" name="Column1" dataDxfId="104"/>
    <tableColumn id="3" name="2009" dataDxfId="103"/>
    <tableColumn id="4" name="Column2" dataDxfId="102">
      <calculatedColumnFormula>IFERROR(Table13456[[#This Row],[Column1]]/Table13456[2009],"0%")</calculatedColumnFormula>
    </tableColumn>
    <tableColumn id="5" name="Column3" dataDxfId="101"/>
    <tableColumn id="6" name="2010" dataDxfId="100"/>
    <tableColumn id="7" name="Column4" dataDxfId="99">
      <calculatedColumnFormula>IFERROR(Table13456[[#This Row],[Column3]]/Table13456[[#This Row],[2010]],"0%")</calculatedColumnFormula>
    </tableColumn>
    <tableColumn id="8" name="Column5" dataDxfId="98"/>
    <tableColumn id="9" name="2011" dataDxfId="97"/>
    <tableColumn id="10" name="Column6" dataDxfId="96">
      <calculatedColumnFormula>IFERROR(Table13456[[#This Row],[Column5]]/Table13456[[#This Row],[2011]],"0%")</calculatedColumnFormula>
    </tableColumn>
    <tableColumn id="11" name="Column7" dataDxfId="95"/>
    <tableColumn id="12" name="2012" dataDxfId="94"/>
    <tableColumn id="13" name="Column8" dataDxfId="93">
      <calculatedColumnFormula>IFERROR(Table13456[[#This Row],[Column7]]/Table13456[[#This Row],[2012]],"0%")</calculatedColumnFormula>
    </tableColumn>
    <tableColumn id="14" name="Column9" dataDxfId="92">
      <calculatedColumnFormula>Table13456[[#This Row],[Column1]]+Table13456[[#This Row],[Column3]]+Table13456[[#This Row],[Column5]]+Table13456[[#This Row],[Column7]]</calculatedColumnFormula>
    </tableColumn>
    <tableColumn id="15" name="Total" dataDxfId="91">
      <calculatedColumnFormula>Table13456[[#This Row],[2009]]+Table13456[[#This Row],[2010]]+Table13456[[#This Row],[2011]]+Table13456[[#This Row],[2012]]</calculatedColumnFormula>
    </tableColumn>
    <tableColumn id="16" name="Column10" dataDxfId="90">
      <calculatedColumnFormula>IFERROR(Table13456[[#This Row],[Column9]]/Table13456[[#This Row],[Total]],"0%")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Table134567" displayName="Table134567" ref="A2:P36" totalsRowShown="0" headerRowDxfId="89" tableBorderDxfId="88">
  <autoFilter ref="A2:P36"/>
  <sortState ref="A3:P17">
    <sortCondition sortBy="value" ref="A3:A17"/>
  </sortState>
  <tableColumns count="16">
    <tableColumn id="1" name="0" dataDxfId="87"/>
    <tableColumn id="2" name="Column1" dataDxfId="86"/>
    <tableColumn id="3" name="2009" dataDxfId="85"/>
    <tableColumn id="4" name="Column2" dataDxfId="84">
      <calculatedColumnFormula>IFERROR(Table134567[[#This Row],[Column1]]/Table134567[2009],"0%")</calculatedColumnFormula>
    </tableColumn>
    <tableColumn id="5" name="Column3" dataDxfId="83"/>
    <tableColumn id="6" name="2010" dataDxfId="82"/>
    <tableColumn id="7" name="Column4" dataDxfId="81">
      <calculatedColumnFormula>IFERROR(Table134567[[#This Row],[Column3]]/Table134567[[#This Row],[2010]],"0%")</calculatedColumnFormula>
    </tableColumn>
    <tableColumn id="8" name="Column5" dataDxfId="80"/>
    <tableColumn id="9" name="2011" dataDxfId="79"/>
    <tableColumn id="10" name="Column6" dataDxfId="78">
      <calculatedColumnFormula>IFERROR(Table134567[[#This Row],[Column5]]/Table134567[[#This Row],[2011]],"0%")</calculatedColumnFormula>
    </tableColumn>
    <tableColumn id="11" name="Column7" dataDxfId="77"/>
    <tableColumn id="12" name="2012" dataDxfId="76"/>
    <tableColumn id="13" name="Column8" dataDxfId="75">
      <calculatedColumnFormula>IFERROR(Table134567[[#This Row],[Column7]]/Table134567[[#This Row],[2012]],"0%")</calculatedColumnFormula>
    </tableColumn>
    <tableColumn id="14" name="Column9" dataDxfId="74">
      <calculatedColumnFormula>Table134567[[#This Row],[Column1]]+Table134567[[#This Row],[Column3]]+Table134567[[#This Row],[Column5]]+Table134567[[#This Row],[Column7]]</calculatedColumnFormula>
    </tableColumn>
    <tableColumn id="15" name="Total" dataDxfId="73">
      <calculatedColumnFormula>Table134567[[#This Row],[2009]]+Table134567[[#This Row],[2010]]+Table134567[[#This Row],[2011]]+Table134567[[#This Row],[2012]]</calculatedColumnFormula>
    </tableColumn>
    <tableColumn id="16" name="Column10" dataDxfId="72">
      <calculatedColumnFormula>IFERROR(Table134567[[#This Row],[Column9]]/Table134567[[#This Row],[Total]],"0%")</calculatedColumn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" name="Table1345678" displayName="Table1345678" ref="A2:P36" totalsRowShown="0" headerRowDxfId="71" tableBorderDxfId="70">
  <autoFilter ref="A2:P36"/>
  <sortState ref="A3:P17">
    <sortCondition sortBy="value" ref="A3:A17"/>
  </sortState>
  <tableColumns count="16">
    <tableColumn id="1" name="0" dataDxfId="69"/>
    <tableColumn id="2" name="Column1" dataDxfId="68"/>
    <tableColumn id="3" name="2009" dataDxfId="67"/>
    <tableColumn id="4" name="Column2" dataDxfId="66">
      <calculatedColumnFormula>IFERROR(Table1345678[[#This Row],[Column1]]/Table1345678[2009],"0%")</calculatedColumnFormula>
    </tableColumn>
    <tableColumn id="5" name="Column3" dataDxfId="65"/>
    <tableColumn id="6" name="2010" dataDxfId="64"/>
    <tableColumn id="7" name="Column4" dataDxfId="63">
      <calculatedColumnFormula>IFERROR(Table1345678[[#This Row],[Column3]]/Table1345678[[#This Row],[2010]],"0%")</calculatedColumnFormula>
    </tableColumn>
    <tableColumn id="8" name="Column5" dataDxfId="62"/>
    <tableColumn id="9" name="2011" dataDxfId="61"/>
    <tableColumn id="10" name="Column6" dataDxfId="60">
      <calculatedColumnFormula>IFERROR(Table1345678[[#This Row],[Column5]]/Table1345678[[#This Row],[2011]],"0%")</calculatedColumnFormula>
    </tableColumn>
    <tableColumn id="11" name="Column7" dataDxfId="59"/>
    <tableColumn id="12" name="2012" dataDxfId="58"/>
    <tableColumn id="13" name="Column8" dataDxfId="57">
      <calculatedColumnFormula>IFERROR(Table1345678[[#This Row],[Column7]]/Table1345678[[#This Row],[2012]],"0%")</calculatedColumnFormula>
    </tableColumn>
    <tableColumn id="14" name="Column9" dataDxfId="56">
      <calculatedColumnFormula>Table1345678[[#This Row],[Column1]]+Table1345678[[#This Row],[Column3]]+Table1345678[[#This Row],[Column5]]+Table1345678[[#This Row],[Column7]]</calculatedColumnFormula>
    </tableColumn>
    <tableColumn id="15" name="Total" dataDxfId="55">
      <calculatedColumnFormula>Table1345678[[#This Row],[2009]]+Table1345678[[#This Row],[2010]]+Table1345678[[#This Row],[2011]]+Table1345678[[#This Row],[2012]]</calculatedColumnFormula>
    </tableColumn>
    <tableColumn id="16" name="Column10" dataDxfId="54">
      <calculatedColumnFormula>IFERROR(Table1345678[[#This Row],[Column9]]/Table1345678[[#This Row],[Total]],"0%")</calculatedColumn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9" name="Table1345678910" displayName="Table1345678910" ref="A2:P36" totalsRowShown="0" headerRowDxfId="53" tableBorderDxfId="52">
  <autoFilter ref="A2:P36"/>
  <sortState ref="A3:P17">
    <sortCondition sortBy="value" ref="A3:A17"/>
  </sortState>
  <tableColumns count="16">
    <tableColumn id="1" name="0" dataDxfId="51"/>
    <tableColumn id="2" name="Column1" dataDxfId="50"/>
    <tableColumn id="3" name="2009" dataDxfId="49"/>
    <tableColumn id="4" name="Column2" dataDxfId="48">
      <calculatedColumnFormula>IFERROR(Table1345678910[[#This Row],[Column1]]/Table1345678910[2009],"0%")</calculatedColumnFormula>
    </tableColumn>
    <tableColumn id="5" name="Column3" dataDxfId="47"/>
    <tableColumn id="6" name="2010" dataDxfId="46"/>
    <tableColumn id="7" name="Column4" dataDxfId="45">
      <calculatedColumnFormula>IFERROR(Table1345678910[[#This Row],[Column3]]/Table1345678910[[#This Row],[2010]],"0%")</calculatedColumnFormula>
    </tableColumn>
    <tableColumn id="8" name="Column5" dataDxfId="44"/>
    <tableColumn id="9" name="2011" dataDxfId="43"/>
    <tableColumn id="10" name="Column6" dataDxfId="42">
      <calculatedColumnFormula>IFERROR(Table1345678910[[#This Row],[Column5]]/Table1345678910[[#This Row],[2011]],"0%")</calculatedColumnFormula>
    </tableColumn>
    <tableColumn id="11" name="Column7" dataDxfId="41"/>
    <tableColumn id="12" name="2012" dataDxfId="40"/>
    <tableColumn id="13" name="Column8" dataDxfId="39">
      <calculatedColumnFormula>IFERROR(Table1345678910[[#This Row],[Column7]]/Table1345678910[[#This Row],[2012]],"0%")</calculatedColumnFormula>
    </tableColumn>
    <tableColumn id="14" name="Column9" dataDxfId="38">
      <calculatedColumnFormula>Table1345678910[[#This Row],[Column1]]+Table1345678910[[#This Row],[Column3]]+Table1345678910[[#This Row],[Column5]]+Table1345678910[[#This Row],[Column7]]</calculatedColumnFormula>
    </tableColumn>
    <tableColumn id="15" name="Total" dataDxfId="37">
      <calculatedColumnFormula>Table1345678910[[#This Row],[2009]]+Table1345678910[[#This Row],[2010]]+Table1345678910[[#This Row],[2011]]+Table1345678910[[#This Row],[2012]]</calculatedColumnFormula>
    </tableColumn>
    <tableColumn id="16" name="Column10" dataDxfId="36">
      <calculatedColumnFormula>IFERROR(Table1345678910[[#This Row],[Column9]]/Table1345678910[[#This Row],[Total]],"0%")</calculatedColumnFormula>
    </tableColumn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8" name="Table13456789" displayName="Table13456789" ref="A2:P36" totalsRowShown="0" headerRowDxfId="35" tableBorderDxfId="34">
  <autoFilter ref="A2:P36"/>
  <sortState ref="A3:P17">
    <sortCondition sortBy="value" ref="A3:A17"/>
  </sortState>
  <tableColumns count="16">
    <tableColumn id="1" name="0" dataDxfId="33"/>
    <tableColumn id="2" name="Column1" dataDxfId="32"/>
    <tableColumn id="3" name="2009" dataDxfId="31"/>
    <tableColumn id="4" name="Column2" dataDxfId="30">
      <calculatedColumnFormula>IFERROR(Table13456789[[#This Row],[Column1]]/Table13456789[2009],"0%")</calculatedColumnFormula>
    </tableColumn>
    <tableColumn id="5" name="Column3" dataDxfId="29"/>
    <tableColumn id="6" name="2010" dataDxfId="28"/>
    <tableColumn id="7" name="Column4" dataDxfId="27">
      <calculatedColumnFormula>IFERROR(Table13456789[[#This Row],[Column3]]/Table13456789[[#This Row],[2010]],"0%")</calculatedColumnFormula>
    </tableColumn>
    <tableColumn id="8" name="Column5" dataDxfId="26"/>
    <tableColumn id="9" name="2011" dataDxfId="25"/>
    <tableColumn id="10" name="Column6" dataDxfId="24">
      <calculatedColumnFormula>IFERROR(Table13456789[[#This Row],[Column5]]/Table13456789[[#This Row],[2011]],"0%")</calculatedColumnFormula>
    </tableColumn>
    <tableColumn id="11" name="Column7" dataDxfId="23"/>
    <tableColumn id="12" name="2012" dataDxfId="22"/>
    <tableColumn id="13" name="Column8" dataDxfId="21">
      <calculatedColumnFormula>IFERROR(Table13456789[[#This Row],[Column7]]/Table13456789[[#This Row],[2012]],"0%")</calculatedColumnFormula>
    </tableColumn>
    <tableColumn id="14" name="Column9" dataDxfId="20">
      <calculatedColumnFormula>Table13456789[[#This Row],[Column1]]+Table13456789[[#This Row],[Column3]]+Table13456789[[#This Row],[Column5]]+Table13456789[[#This Row],[Column7]]</calculatedColumnFormula>
    </tableColumn>
    <tableColumn id="15" name="Total" dataDxfId="19">
      <calculatedColumnFormula>Table13456789[[#This Row],[2009]]+Table13456789[[#This Row],[2010]]+Table13456789[[#This Row],[2011]]+Table13456789[[#This Row],[2012]]</calculatedColumnFormula>
    </tableColumn>
    <tableColumn id="16" name="Column10" dataDxfId="18">
      <calculatedColumnFormula>IFERROR(Table13456789[[#This Row],[Column9]]/Table13456789[[#This Row],[Total]],"0%")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0"/>
  <sheetViews>
    <sheetView tabSelected="1" workbookViewId="0" topLeftCell="A1">
      <selection activeCell="A4" sqref="A4:B30"/>
    </sheetView>
  </sheetViews>
  <sheetFormatPr defaultColWidth="9.00390625" defaultRowHeight="14.25"/>
  <cols>
    <col min="2" max="2" width="85.375" style="0" customWidth="1"/>
  </cols>
  <sheetData>
    <row r="4" spans="1:2" ht="14.25">
      <c r="A4" s="90" t="s">
        <v>55</v>
      </c>
      <c r="B4" s="90" t="s">
        <v>90</v>
      </c>
    </row>
    <row r="5" spans="1:2" ht="14.25">
      <c r="A5" s="90" t="s">
        <v>56</v>
      </c>
      <c r="B5" s="90" t="s">
        <v>92</v>
      </c>
    </row>
    <row r="6" spans="1:2" ht="14.25">
      <c r="A6" s="90" t="s">
        <v>53</v>
      </c>
      <c r="B6" s="90" t="s">
        <v>60</v>
      </c>
    </row>
    <row r="7" spans="1:2" ht="14.25">
      <c r="A7" s="90" t="s">
        <v>21</v>
      </c>
      <c r="B7" s="90" t="s">
        <v>60</v>
      </c>
    </row>
    <row r="8" spans="1:2" ht="14.25">
      <c r="A8" s="90" t="s">
        <v>57</v>
      </c>
      <c r="B8" s="90" t="s">
        <v>91</v>
      </c>
    </row>
    <row r="9" spans="1:2" ht="14.25">
      <c r="A9" s="90" t="s">
        <v>58</v>
      </c>
      <c r="B9" s="90" t="s">
        <v>61</v>
      </c>
    </row>
    <row r="10" spans="1:2" ht="14.25">
      <c r="A10" s="90" t="s">
        <v>59</v>
      </c>
      <c r="B10" s="90" t="s">
        <v>92</v>
      </c>
    </row>
    <row r="11" spans="1:2" ht="14.25">
      <c r="A11" s="90" t="s">
        <v>62</v>
      </c>
      <c r="B11" s="90" t="s">
        <v>61</v>
      </c>
    </row>
    <row r="12" spans="1:2" ht="14.25">
      <c r="A12" s="90" t="s">
        <v>63</v>
      </c>
      <c r="B12" s="90" t="s">
        <v>60</v>
      </c>
    </row>
    <row r="13" spans="1:2" ht="14.25">
      <c r="A13" s="90" t="s">
        <v>64</v>
      </c>
      <c r="B13" s="90" t="s">
        <v>92</v>
      </c>
    </row>
    <row r="14" spans="1:2" ht="14.25">
      <c r="A14" s="90" t="s">
        <v>65</v>
      </c>
      <c r="B14" s="90" t="s">
        <v>92</v>
      </c>
    </row>
    <row r="15" spans="1:2" ht="14.25">
      <c r="A15" s="90" t="s">
        <v>66</v>
      </c>
      <c r="B15" s="90" t="s">
        <v>61</v>
      </c>
    </row>
    <row r="16" spans="1:2" ht="14.25">
      <c r="A16" s="90" t="s">
        <v>67</v>
      </c>
      <c r="B16" s="90" t="s">
        <v>60</v>
      </c>
    </row>
    <row r="17" spans="1:2" ht="14.25">
      <c r="A17" s="90" t="s">
        <v>68</v>
      </c>
      <c r="B17" s="90" t="s">
        <v>91</v>
      </c>
    </row>
    <row r="18" spans="1:2" ht="14.25">
      <c r="A18" s="90" t="s">
        <v>69</v>
      </c>
      <c r="B18" s="90" t="s">
        <v>61</v>
      </c>
    </row>
    <row r="19" spans="1:2" ht="14.25">
      <c r="A19" s="90" t="s">
        <v>70</v>
      </c>
      <c r="B19" s="90" t="s">
        <v>92</v>
      </c>
    </row>
    <row r="20" spans="1:2" ht="14.25">
      <c r="A20" s="90" t="s">
        <v>71</v>
      </c>
      <c r="B20" s="90" t="s">
        <v>61</v>
      </c>
    </row>
    <row r="21" spans="1:2" ht="14.25">
      <c r="A21" s="90" t="s">
        <v>72</v>
      </c>
      <c r="B21" s="90" t="s">
        <v>60</v>
      </c>
    </row>
    <row r="22" spans="1:2" ht="14.25">
      <c r="A22" s="90" t="s">
        <v>73</v>
      </c>
      <c r="B22" s="90" t="s">
        <v>60</v>
      </c>
    </row>
    <row r="23" spans="1:2" ht="14.25">
      <c r="A23" s="90" t="s">
        <v>74</v>
      </c>
      <c r="B23" s="90" t="s">
        <v>61</v>
      </c>
    </row>
    <row r="24" spans="1:2" ht="14.25">
      <c r="A24" s="90" t="s">
        <v>75</v>
      </c>
      <c r="B24" s="90" t="s">
        <v>60</v>
      </c>
    </row>
    <row r="25" spans="1:2" ht="14.25">
      <c r="A25" s="90" t="s">
        <v>76</v>
      </c>
      <c r="B25" s="90" t="s">
        <v>61</v>
      </c>
    </row>
    <row r="26" spans="1:2" ht="14.25">
      <c r="A26" s="90" t="s">
        <v>77</v>
      </c>
      <c r="B26" s="90" t="s">
        <v>60</v>
      </c>
    </row>
    <row r="27" spans="1:2" ht="14.25">
      <c r="A27" s="90" t="s">
        <v>78</v>
      </c>
      <c r="B27" s="90" t="s">
        <v>60</v>
      </c>
    </row>
    <row r="28" spans="1:2" ht="14.25">
      <c r="A28" s="90" t="s">
        <v>79</v>
      </c>
      <c r="B28" s="90" t="s">
        <v>91</v>
      </c>
    </row>
    <row r="29" spans="1:2" ht="14.25">
      <c r="A29" s="90" t="s">
        <v>80</v>
      </c>
      <c r="B29" s="90" t="s">
        <v>91</v>
      </c>
    </row>
    <row r="30" spans="1:2" ht="14.25">
      <c r="A30" s="90" t="s">
        <v>81</v>
      </c>
      <c r="B30" s="90" t="s">
        <v>60</v>
      </c>
    </row>
  </sheetData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 topLeftCell="A1">
      <selection activeCell="O36" sqref="O36"/>
    </sheetView>
  </sheetViews>
  <sheetFormatPr defaultColWidth="9.00390625" defaultRowHeight="14.25"/>
  <cols>
    <col min="1" max="1" width="18.625" style="0" customWidth="1"/>
    <col min="2" max="3" width="7.75390625" style="0" customWidth="1"/>
    <col min="4" max="4" width="7.75390625" style="2" customWidth="1"/>
    <col min="5" max="6" width="7.75390625" style="0" customWidth="1"/>
    <col min="7" max="7" width="7.75390625" style="2" customWidth="1"/>
    <col min="8" max="9" width="7.75390625" style="0" customWidth="1"/>
    <col min="10" max="10" width="7.75390625" style="2" customWidth="1"/>
    <col min="11" max="12" width="7.75390625" style="0" customWidth="1"/>
    <col min="13" max="13" width="7.75390625" style="2" customWidth="1"/>
    <col min="14" max="16" width="7.75390625" style="0" customWidth="1"/>
  </cols>
  <sheetData>
    <row r="1" spans="1:2" ht="18">
      <c r="A1" s="5" t="s">
        <v>78</v>
      </c>
      <c r="B1" s="6" t="s">
        <v>88</v>
      </c>
    </row>
    <row r="2" spans="1:16" ht="14.25">
      <c r="A2" s="3" t="s">
        <v>20</v>
      </c>
      <c r="B2" s="10" t="s">
        <v>22</v>
      </c>
      <c r="C2" s="11" t="s">
        <v>0</v>
      </c>
      <c r="D2" s="47" t="s">
        <v>23</v>
      </c>
      <c r="E2" s="60" t="s">
        <v>24</v>
      </c>
      <c r="F2" s="11" t="s">
        <v>1</v>
      </c>
      <c r="G2" s="61" t="s">
        <v>25</v>
      </c>
      <c r="H2" s="12" t="s">
        <v>26</v>
      </c>
      <c r="I2" s="11" t="s">
        <v>2</v>
      </c>
      <c r="J2" s="47" t="s">
        <v>27</v>
      </c>
      <c r="K2" s="60" t="s">
        <v>28</v>
      </c>
      <c r="L2" s="11" t="s">
        <v>3</v>
      </c>
      <c r="M2" s="61" t="s">
        <v>29</v>
      </c>
      <c r="N2" s="12" t="s">
        <v>30</v>
      </c>
      <c r="O2" s="11" t="s">
        <v>4</v>
      </c>
      <c r="P2" s="12" t="s">
        <v>31</v>
      </c>
    </row>
    <row r="3" spans="1:16" s="1" customFormat="1" ht="12" customHeight="1">
      <c r="A3" s="4">
        <v>0</v>
      </c>
      <c r="B3" s="15" t="s">
        <v>17</v>
      </c>
      <c r="C3" s="16" t="s">
        <v>18</v>
      </c>
      <c r="D3" s="48" t="s">
        <v>19</v>
      </c>
      <c r="E3" s="62" t="s">
        <v>17</v>
      </c>
      <c r="F3" s="16" t="s">
        <v>18</v>
      </c>
      <c r="G3" s="63" t="s">
        <v>19</v>
      </c>
      <c r="H3" s="49" t="s">
        <v>17</v>
      </c>
      <c r="I3" s="16" t="s">
        <v>18</v>
      </c>
      <c r="J3" s="48" t="s">
        <v>19</v>
      </c>
      <c r="K3" s="70" t="s">
        <v>17</v>
      </c>
      <c r="L3" s="16" t="s">
        <v>18</v>
      </c>
      <c r="M3" s="71" t="s">
        <v>19</v>
      </c>
      <c r="N3" s="49" t="s">
        <v>17</v>
      </c>
      <c r="O3" s="17" t="s">
        <v>18</v>
      </c>
      <c r="P3" s="18" t="s">
        <v>19</v>
      </c>
    </row>
    <row r="4" spans="1:16" s="1" customFormat="1" ht="14.25">
      <c r="A4" s="7" t="s">
        <v>32</v>
      </c>
      <c r="B4" s="30"/>
      <c r="C4" s="19"/>
      <c r="D4" s="20" t="str">
        <f>_xlfn.IFERROR(Table13456789[[#This Row],[Column1]]/[2009],"0%")</f>
        <v>0%</v>
      </c>
      <c r="E4" s="64"/>
      <c r="F4" s="19"/>
      <c r="G4" s="65" t="str">
        <f>_xlfn.IFERROR(Table13456789[[#This Row],[Column3]]/Table13456789[[#This Row],[2010]],"0%")</f>
        <v>0%</v>
      </c>
      <c r="H4" s="50"/>
      <c r="I4" s="19"/>
      <c r="J4" s="20" t="str">
        <f>_xlfn.IFERROR(Table13456789[[#This Row],[Column5]]/Table13456789[[#This Row],[2011]],"0%")</f>
        <v>0%</v>
      </c>
      <c r="K4" s="72"/>
      <c r="L4" s="19"/>
      <c r="M4" s="73" t="str">
        <f>_xlfn.IFERROR(Table13456789[[#This Row],[Column7]]/Table13456789[[#This Row],[2012]],"0%")</f>
        <v>0%</v>
      </c>
      <c r="N4" s="50">
        <f>Table13456789[[#This Row],[Column1]]+Table13456789[[#This Row],[Column3]]+Table13456789[[#This Row],[Column5]]+Table13456789[[#This Row],[Column7]]</f>
        <v>0</v>
      </c>
      <c r="O4" s="19">
        <f>Table13456789[[#This Row],[2009]]+Table13456789[[#This Row],[2010]]+Table13456789[[#This Row],[2011]]+Table13456789[[#This Row],[2012]]</f>
        <v>0</v>
      </c>
      <c r="P4" s="20" t="str">
        <f>_xlfn.IFERROR(Table13456789[[#This Row],[Column9]]/Table13456789[[#This Row],[Total]],"0%")</f>
        <v>0%</v>
      </c>
    </row>
    <row r="5" spans="1:16" ht="14.25">
      <c r="A5" s="9" t="s">
        <v>14</v>
      </c>
      <c r="B5" s="31"/>
      <c r="C5" s="23"/>
      <c r="D5" s="25" t="str">
        <f>_xlfn.IFERROR(Table13456789[[#This Row],[Column1]]/[2009],"0%")</f>
        <v>0%</v>
      </c>
      <c r="E5" s="67"/>
      <c r="F5" s="23"/>
      <c r="G5" s="65" t="str">
        <f>_xlfn.IFERROR(Table13456789[[#This Row],[Column3]]/Table13456789[[#This Row],[2010]],"0%")</f>
        <v>0%</v>
      </c>
      <c r="H5" s="51">
        <v>0</v>
      </c>
      <c r="I5" s="23">
        <v>11</v>
      </c>
      <c r="J5" s="24">
        <f>_xlfn.IFERROR(Table13456789[[#This Row],[Column5]]/Table13456789[[#This Row],[2011]],"0%")</f>
        <v>0</v>
      </c>
      <c r="K5" s="67"/>
      <c r="L5" s="23"/>
      <c r="M5" s="65" t="str">
        <f>_xlfn.IFERROR(Table13456789[[#This Row],[Column7]]/Table13456789[[#This Row],[2012]],"0%")</f>
        <v>0%</v>
      </c>
      <c r="N5" s="51">
        <f>Table13456789[[#This Row],[Column1]]+Table13456789[[#This Row],[Column3]]+Table13456789[[#This Row],[Column5]]+Table13456789[[#This Row],[Column7]]</f>
        <v>0</v>
      </c>
      <c r="O5" s="23">
        <f>Table13456789[[#This Row],[2009]]+Table13456789[[#This Row],[2010]]+Table13456789[[#This Row],[2011]]+Table13456789[[#This Row],[2012]]</f>
        <v>11</v>
      </c>
      <c r="P5" s="24">
        <f>_xlfn.IFERROR(Table13456789[[#This Row],[Column9]]/Table13456789[[#This Row],[Total]],"0%")</f>
        <v>0</v>
      </c>
    </row>
    <row r="6" spans="1:16" ht="14.25">
      <c r="A6" s="9" t="s">
        <v>33</v>
      </c>
      <c r="B6" s="32"/>
      <c r="C6" s="22"/>
      <c r="D6" s="20" t="str">
        <f>_xlfn.IFERROR(Table13456789[[#This Row],[Column1]]/[2009],"0%")</f>
        <v>0%</v>
      </c>
      <c r="E6" s="72"/>
      <c r="F6" s="22"/>
      <c r="G6" s="73" t="str">
        <f>_xlfn.IFERROR(Table13456789[[#This Row],[Column3]]/Table13456789[[#This Row],[2010]],"0%")</f>
        <v>0%</v>
      </c>
      <c r="H6" s="50"/>
      <c r="I6" s="22"/>
      <c r="J6" s="20" t="str">
        <f>_xlfn.IFERROR(Table13456789[[#This Row],[Column5]]/Table13456789[[#This Row],[2011]],"0%")</f>
        <v>0%</v>
      </c>
      <c r="K6" s="72"/>
      <c r="L6" s="22"/>
      <c r="M6" s="73" t="str">
        <f>_xlfn.IFERROR(Table13456789[[#This Row],[Column7]]/Table13456789[[#This Row],[2012]],"0%")</f>
        <v>0%</v>
      </c>
      <c r="N6" s="50">
        <f>Table13456789[[#This Row],[Column1]]+Table13456789[[#This Row],[Column3]]+Table13456789[[#This Row],[Column5]]+Table13456789[[#This Row],[Column7]]</f>
        <v>0</v>
      </c>
      <c r="O6" s="22">
        <f>Table13456789[[#This Row],[2009]]+Table13456789[[#This Row],[2010]]+Table13456789[[#This Row],[2011]]+Table13456789[[#This Row],[2012]]</f>
        <v>0</v>
      </c>
      <c r="P6" s="20" t="str">
        <f>_xlfn.IFERROR(Table13456789[[#This Row],[Column9]]/Table13456789[[#This Row],[Total]],"0%")</f>
        <v>0%</v>
      </c>
    </row>
    <row r="7" spans="1:16" ht="14.25">
      <c r="A7" s="9" t="s">
        <v>34</v>
      </c>
      <c r="B7" s="32"/>
      <c r="C7" s="22"/>
      <c r="D7" s="20" t="str">
        <f>_xlfn.IFERROR(Table13456789[[#This Row],[Column1]]/[2009],"0%")</f>
        <v>0%</v>
      </c>
      <c r="E7" s="72"/>
      <c r="F7" s="22"/>
      <c r="G7" s="73" t="str">
        <f>_xlfn.IFERROR(Table13456789[[#This Row],[Column3]]/Table13456789[[#This Row],[2010]],"0%")</f>
        <v>0%</v>
      </c>
      <c r="H7" s="50"/>
      <c r="I7" s="22"/>
      <c r="J7" s="20" t="str">
        <f>_xlfn.IFERROR(Table13456789[[#This Row],[Column5]]/Table13456789[[#This Row],[2011]],"0%")</f>
        <v>0%</v>
      </c>
      <c r="K7" s="72"/>
      <c r="L7" s="22"/>
      <c r="M7" s="73" t="str">
        <f>_xlfn.IFERROR(Table13456789[[#This Row],[Column7]]/Table13456789[[#This Row],[2012]],"0%")</f>
        <v>0%</v>
      </c>
      <c r="N7" s="50">
        <f>Table13456789[[#This Row],[Column1]]+Table13456789[[#This Row],[Column3]]+Table13456789[[#This Row],[Column5]]+Table13456789[[#This Row],[Column7]]</f>
        <v>0</v>
      </c>
      <c r="O7" s="22">
        <f>Table13456789[[#This Row],[2009]]+Table13456789[[#This Row],[2010]]+Table13456789[[#This Row],[2011]]+Table13456789[[#This Row],[2012]]</f>
        <v>0</v>
      </c>
      <c r="P7" s="20" t="str">
        <f>_xlfn.IFERROR(Table13456789[[#This Row],[Column9]]/Table13456789[[#This Row],[Total]],"0%")</f>
        <v>0%</v>
      </c>
    </row>
    <row r="8" spans="1:16" ht="14.25">
      <c r="A8" s="9" t="s">
        <v>35</v>
      </c>
      <c r="B8" s="32"/>
      <c r="C8" s="22"/>
      <c r="D8" s="25" t="str">
        <f>_xlfn.IFERROR(Table13456789[[#This Row],[Column1]]/[2009],"0%")</f>
        <v>0%</v>
      </c>
      <c r="E8" s="66"/>
      <c r="F8" s="22"/>
      <c r="G8" s="65" t="str">
        <f>_xlfn.IFERROR(Table13456789[[#This Row],[Column3]]/Table13456789[[#This Row],[2010]],"0%")</f>
        <v>0%</v>
      </c>
      <c r="H8" s="52"/>
      <c r="I8" s="22"/>
      <c r="J8" s="25" t="str">
        <f>_xlfn.IFERROR(Table13456789[[#This Row],[Column5]]/Table13456789[[#This Row],[2011]],"0%")</f>
        <v>0%</v>
      </c>
      <c r="K8" s="66"/>
      <c r="L8" s="22"/>
      <c r="M8" s="65" t="str">
        <f>_xlfn.IFERROR(Table13456789[[#This Row],[Column7]]/Table13456789[[#This Row],[2012]],"0%")</f>
        <v>0%</v>
      </c>
      <c r="N8" s="52">
        <f>Table13456789[[#This Row],[Column1]]+Table13456789[[#This Row],[Column3]]+Table13456789[[#This Row],[Column5]]+Table13456789[[#This Row],[Column7]]</f>
        <v>0</v>
      </c>
      <c r="O8" s="22">
        <f>Table13456789[[#This Row],[2009]]+Table13456789[[#This Row],[2010]]+Table13456789[[#This Row],[2011]]+Table13456789[[#This Row],[2012]]</f>
        <v>0</v>
      </c>
      <c r="P8" s="25" t="str">
        <f>_xlfn.IFERROR(Table13456789[[#This Row],[Column9]]/Table13456789[[#This Row],[Total]],"0%")</f>
        <v>0%</v>
      </c>
    </row>
    <row r="9" spans="1:16" ht="14.25">
      <c r="A9" s="9" t="s">
        <v>5</v>
      </c>
      <c r="B9" s="31"/>
      <c r="C9" s="23"/>
      <c r="D9" s="25" t="str">
        <f>_xlfn.IFERROR(Table13456789[[#This Row],[Column1]]/[2009],"0%")</f>
        <v>0%</v>
      </c>
      <c r="E9" s="67"/>
      <c r="F9" s="23"/>
      <c r="G9" s="65" t="str">
        <f>_xlfn.IFERROR(Table13456789[[#This Row],[Column3]]/Table13456789[[#This Row],[2010]],"0%")</f>
        <v>0%</v>
      </c>
      <c r="H9" s="51"/>
      <c r="I9" s="23"/>
      <c r="J9" s="25" t="str">
        <f>_xlfn.IFERROR(Table13456789[[#This Row],[Column5]]/Table13456789[[#This Row],[2011]],"0%")</f>
        <v>0%</v>
      </c>
      <c r="K9" s="67"/>
      <c r="L9" s="23"/>
      <c r="M9" s="65" t="str">
        <f>_xlfn.IFERROR(Table13456789[[#This Row],[Column7]]/Table13456789[[#This Row],[2012]],"0%")</f>
        <v>0%</v>
      </c>
      <c r="N9" s="51">
        <f>Table13456789[[#This Row],[Column1]]+Table13456789[[#This Row],[Column3]]+Table13456789[[#This Row],[Column5]]+Table13456789[[#This Row],[Column7]]</f>
        <v>0</v>
      </c>
      <c r="O9" s="23">
        <f>Table13456789[[#This Row],[2009]]+Table13456789[[#This Row],[2010]]+Table13456789[[#This Row],[2011]]+Table13456789[[#This Row],[2012]]</f>
        <v>0</v>
      </c>
      <c r="P9" s="24" t="str">
        <f>_xlfn.IFERROR(Table13456789[[#This Row],[Column9]]/Table13456789[[#This Row],[Total]],"0%")</f>
        <v>0%</v>
      </c>
    </row>
    <row r="10" spans="1:16" ht="14.25">
      <c r="A10" s="9" t="s">
        <v>12</v>
      </c>
      <c r="B10" s="31"/>
      <c r="C10" s="23"/>
      <c r="D10" s="25" t="str">
        <f>_xlfn.IFERROR(Table13456789[[#This Row],[Column1]]/[2009],"0%")</f>
        <v>0%</v>
      </c>
      <c r="E10" s="67">
        <v>0</v>
      </c>
      <c r="F10" s="23">
        <v>3</v>
      </c>
      <c r="G10" s="68">
        <f>_xlfn.IFERROR(Table13456789[[#This Row],[Column3]]/Table13456789[[#This Row],[2010]],"0%")</f>
        <v>0</v>
      </c>
      <c r="H10" s="51">
        <v>1</v>
      </c>
      <c r="I10" s="23">
        <v>1</v>
      </c>
      <c r="J10" s="24">
        <f>_xlfn.IFERROR(Table13456789[[#This Row],[Column5]]/Table13456789[[#This Row],[2011]],"0%")</f>
        <v>1</v>
      </c>
      <c r="K10" s="67"/>
      <c r="L10" s="23"/>
      <c r="M10" s="65" t="str">
        <f>_xlfn.IFERROR(Table13456789[[#This Row],[Column7]]/Table13456789[[#This Row],[2012]],"0%")</f>
        <v>0%</v>
      </c>
      <c r="N10" s="51">
        <f>Table13456789[[#This Row],[Column1]]+Table13456789[[#This Row],[Column3]]+Table13456789[[#This Row],[Column5]]+Table13456789[[#This Row],[Column7]]</f>
        <v>1</v>
      </c>
      <c r="O10" s="23">
        <f>Table13456789[[#This Row],[2009]]+Table13456789[[#This Row],[2010]]+Table13456789[[#This Row],[2011]]+Table13456789[[#This Row],[2012]]</f>
        <v>4</v>
      </c>
      <c r="P10" s="24">
        <f>_xlfn.IFERROR(Table13456789[[#This Row],[Column9]]/Table13456789[[#This Row],[Total]],"0%")</f>
        <v>0.25</v>
      </c>
    </row>
    <row r="11" spans="1:16" ht="14.25">
      <c r="A11" s="9" t="s">
        <v>8</v>
      </c>
      <c r="B11" s="31"/>
      <c r="C11" s="23"/>
      <c r="D11" s="25" t="str">
        <f>_xlfn.IFERROR(Table13456789[[#This Row],[Column1]]/[2009],"0%")</f>
        <v>0%</v>
      </c>
      <c r="E11" s="67"/>
      <c r="F11" s="23"/>
      <c r="G11" s="65" t="str">
        <f>_xlfn.IFERROR(Table13456789[[#This Row],[Column3]]/Table13456789[[#This Row],[2010]],"0%")</f>
        <v>0%</v>
      </c>
      <c r="H11" s="51"/>
      <c r="I11" s="23"/>
      <c r="J11" s="25" t="str">
        <f>_xlfn.IFERROR(Table13456789[[#This Row],[Column5]]/Table13456789[[#This Row],[2011]],"0%")</f>
        <v>0%</v>
      </c>
      <c r="K11" s="67"/>
      <c r="L11" s="23"/>
      <c r="M11" s="65" t="str">
        <f>_xlfn.IFERROR(Table13456789[[#This Row],[Column7]]/Table13456789[[#This Row],[2012]],"0%")</f>
        <v>0%</v>
      </c>
      <c r="N11" s="51">
        <f>Table13456789[[#This Row],[Column1]]+Table13456789[[#This Row],[Column3]]+Table13456789[[#This Row],[Column5]]+Table13456789[[#This Row],[Column7]]</f>
        <v>0</v>
      </c>
      <c r="O11" s="23">
        <f>Table13456789[[#This Row],[2009]]+Table13456789[[#This Row],[2010]]+Table13456789[[#This Row],[2011]]+Table13456789[[#This Row],[2012]]</f>
        <v>0</v>
      </c>
      <c r="P11" s="24" t="str">
        <f>_xlfn.IFERROR(Table13456789[[#This Row],[Column9]]/Table13456789[[#This Row],[Total]],"0%")</f>
        <v>0%</v>
      </c>
    </row>
    <row r="12" spans="1:16" s="14" customFormat="1" ht="14.25">
      <c r="A12" s="13" t="s">
        <v>36</v>
      </c>
      <c r="B12" s="33"/>
      <c r="C12" s="27"/>
      <c r="D12" s="25" t="str">
        <f>_xlfn.IFERROR(Table13456789[[#This Row],[Column1]]/[2009],"0%")</f>
        <v>0%</v>
      </c>
      <c r="E12" s="74">
        <v>0</v>
      </c>
      <c r="F12" s="27">
        <v>24</v>
      </c>
      <c r="G12" s="75">
        <f>_xlfn.IFERROR(Table13456789[[#This Row],[Column3]]/Table13456789[[#This Row],[2010]],"0%")</f>
        <v>0</v>
      </c>
      <c r="H12" s="53">
        <v>0</v>
      </c>
      <c r="I12" s="27">
        <v>84</v>
      </c>
      <c r="J12" s="28">
        <f>_xlfn.IFERROR(Table13456789[[#This Row],[Column5]]/Table13456789[[#This Row],[2011]],"0%")</f>
        <v>0</v>
      </c>
      <c r="K12" s="74">
        <v>62</v>
      </c>
      <c r="L12" s="27">
        <v>113</v>
      </c>
      <c r="M12" s="75">
        <f>_xlfn.IFERROR(Table13456789[[#This Row],[Column7]]/Table13456789[[#This Row],[2012]],"0%")</f>
        <v>0.5486725663716814</v>
      </c>
      <c r="N12" s="53">
        <f>Table13456789[[#This Row],[Column1]]+Table13456789[[#This Row],[Column3]]+Table13456789[[#This Row],[Column5]]+Table13456789[[#This Row],[Column7]]</f>
        <v>62</v>
      </c>
      <c r="O12" s="27">
        <f>Table13456789[[#This Row],[2009]]+Table13456789[[#This Row],[2010]]+Table13456789[[#This Row],[2011]]+Table13456789[[#This Row],[2012]]</f>
        <v>221</v>
      </c>
      <c r="P12" s="28">
        <f>_xlfn.IFERROR(Table13456789[[#This Row],[Column9]]/Table13456789[[#This Row],[Total]],"0%")</f>
        <v>0.28054298642533937</v>
      </c>
    </row>
    <row r="13" spans="1:16" ht="14.25">
      <c r="A13" s="9" t="s">
        <v>37</v>
      </c>
      <c r="B13" s="32"/>
      <c r="C13" s="22"/>
      <c r="D13" s="25" t="str">
        <f>_xlfn.IFERROR(Table13456789[[#This Row],[Column1]]/[2009],"0%")</f>
        <v>0%</v>
      </c>
      <c r="E13" s="66"/>
      <c r="F13" s="22"/>
      <c r="G13" s="65" t="str">
        <f>_xlfn.IFERROR(Table13456789[[#This Row],[Column3]]/Table13456789[[#This Row],[2010]],"0%")</f>
        <v>0%</v>
      </c>
      <c r="H13" s="52"/>
      <c r="I13" s="22"/>
      <c r="J13" s="25" t="str">
        <f>_xlfn.IFERROR(Table13456789[[#This Row],[Column5]]/Table13456789[[#This Row],[2011]],"0%")</f>
        <v>0%</v>
      </c>
      <c r="K13" s="66"/>
      <c r="L13" s="22"/>
      <c r="M13" s="65" t="str">
        <f>_xlfn.IFERROR(Table13456789[[#This Row],[Column7]]/Table13456789[[#This Row],[2012]],"0%")</f>
        <v>0%</v>
      </c>
      <c r="N13" s="52">
        <f>Table13456789[[#This Row],[Column1]]+Table13456789[[#This Row],[Column3]]+Table13456789[[#This Row],[Column5]]+Table13456789[[#This Row],[Column7]]</f>
        <v>0</v>
      </c>
      <c r="O13" s="22">
        <f>Table13456789[[#This Row],[2009]]+Table13456789[[#This Row],[2010]]+Table13456789[[#This Row],[2011]]+Table13456789[[#This Row],[2012]]</f>
        <v>0</v>
      </c>
      <c r="P13" s="25" t="str">
        <f>_xlfn.IFERROR(Table13456789[[#This Row],[Column9]]/Table13456789[[#This Row],[Total]],"0%")</f>
        <v>0%</v>
      </c>
    </row>
    <row r="14" spans="1:16" ht="14.25">
      <c r="A14" s="9" t="s">
        <v>38</v>
      </c>
      <c r="B14" s="32"/>
      <c r="C14" s="22"/>
      <c r="D14" s="25" t="str">
        <f>_xlfn.IFERROR(Table13456789[[#This Row],[Column1]]/[2009],"0%")</f>
        <v>0%</v>
      </c>
      <c r="E14" s="66"/>
      <c r="F14" s="22"/>
      <c r="G14" s="65" t="str">
        <f>_xlfn.IFERROR(Table13456789[[#This Row],[Column3]]/Table13456789[[#This Row],[2010]],"0%")</f>
        <v>0%</v>
      </c>
      <c r="H14" s="52"/>
      <c r="I14" s="22"/>
      <c r="J14" s="25" t="str">
        <f>_xlfn.IFERROR(Table13456789[[#This Row],[Column5]]/Table13456789[[#This Row],[2011]],"0%")</f>
        <v>0%</v>
      </c>
      <c r="K14" s="66"/>
      <c r="L14" s="22"/>
      <c r="M14" s="65" t="str">
        <f>_xlfn.IFERROR(Table13456789[[#This Row],[Column7]]/Table13456789[[#This Row],[2012]],"0%")</f>
        <v>0%</v>
      </c>
      <c r="N14" s="52">
        <f>Table13456789[[#This Row],[Column1]]+Table13456789[[#This Row],[Column3]]+Table13456789[[#This Row],[Column5]]+Table13456789[[#This Row],[Column7]]</f>
        <v>0</v>
      </c>
      <c r="O14" s="22">
        <f>Table13456789[[#This Row],[2009]]+Table13456789[[#This Row],[2010]]+Table13456789[[#This Row],[2011]]+Table13456789[[#This Row],[2012]]</f>
        <v>0</v>
      </c>
      <c r="P14" s="25" t="str">
        <f>_xlfn.IFERROR(Table13456789[[#This Row],[Column9]]/Table13456789[[#This Row],[Total]],"0%")</f>
        <v>0%</v>
      </c>
    </row>
    <row r="15" spans="1:16" ht="14.25">
      <c r="A15" s="9" t="s">
        <v>7</v>
      </c>
      <c r="B15" s="31"/>
      <c r="C15" s="23"/>
      <c r="D15" s="25" t="str">
        <f>_xlfn.IFERROR(Table13456789[[#This Row],[Column1]]/[2009],"0%")</f>
        <v>0%</v>
      </c>
      <c r="E15" s="67"/>
      <c r="F15" s="23"/>
      <c r="G15" s="65" t="str">
        <f>_xlfn.IFERROR(Table13456789[[#This Row],[Column3]]/Table13456789[[#This Row],[2010]],"0%")</f>
        <v>0%</v>
      </c>
      <c r="H15" s="51">
        <v>13</v>
      </c>
      <c r="I15" s="23">
        <v>95</v>
      </c>
      <c r="J15" s="24">
        <f>_xlfn.IFERROR(Table13456789[[#This Row],[Column5]]/Table13456789[[#This Row],[2011]],"0%")</f>
        <v>0.1368421052631579</v>
      </c>
      <c r="K15" s="67">
        <v>231</v>
      </c>
      <c r="L15" s="23">
        <v>556</v>
      </c>
      <c r="M15" s="68">
        <f>_xlfn.IFERROR(Table13456789[[#This Row],[Column7]]/Table13456789[[#This Row],[2012]],"0%")</f>
        <v>0.4154676258992806</v>
      </c>
      <c r="N15" s="51">
        <f>Table13456789[[#This Row],[Column1]]+Table13456789[[#This Row],[Column3]]+Table13456789[[#This Row],[Column5]]+Table13456789[[#This Row],[Column7]]</f>
        <v>244</v>
      </c>
      <c r="O15" s="23">
        <f>Table13456789[[#This Row],[2009]]+Table13456789[[#This Row],[2010]]+Table13456789[[#This Row],[2011]]+Table13456789[[#This Row],[2012]]</f>
        <v>651</v>
      </c>
      <c r="P15" s="24">
        <f>_xlfn.IFERROR(Table13456789[[#This Row],[Column9]]/Table13456789[[#This Row],[Total]],"0%")</f>
        <v>0.37480798771121354</v>
      </c>
    </row>
    <row r="16" spans="1:16" ht="14.25">
      <c r="A16" s="9" t="s">
        <v>39</v>
      </c>
      <c r="B16" s="32"/>
      <c r="C16" s="22"/>
      <c r="D16" s="25" t="str">
        <f>_xlfn.IFERROR(Table13456789[[#This Row],[Column1]]/[2009],"0%")</f>
        <v>0%</v>
      </c>
      <c r="E16" s="66"/>
      <c r="F16" s="22"/>
      <c r="G16" s="65" t="str">
        <f>_xlfn.IFERROR(Table13456789[[#This Row],[Column3]]/Table13456789[[#This Row],[2010]],"0%")</f>
        <v>0%</v>
      </c>
      <c r="H16" s="52"/>
      <c r="I16" s="22"/>
      <c r="J16" s="25" t="str">
        <f>_xlfn.IFERROR(Table13456789[[#This Row],[Column5]]/Table13456789[[#This Row],[2011]],"0%")</f>
        <v>0%</v>
      </c>
      <c r="K16" s="66"/>
      <c r="L16" s="22"/>
      <c r="M16" s="65" t="str">
        <f>_xlfn.IFERROR(Table13456789[[#This Row],[Column7]]/Table13456789[[#This Row],[2012]],"0%")</f>
        <v>0%</v>
      </c>
      <c r="N16" s="52">
        <f>Table13456789[[#This Row],[Column1]]+Table13456789[[#This Row],[Column3]]+Table13456789[[#This Row],[Column5]]+Table13456789[[#This Row],[Column7]]</f>
        <v>0</v>
      </c>
      <c r="O16" s="22">
        <f>Table13456789[[#This Row],[2009]]+Table13456789[[#This Row],[2010]]+Table13456789[[#This Row],[2011]]+Table13456789[[#This Row],[2012]]</f>
        <v>0</v>
      </c>
      <c r="P16" s="25" t="str">
        <f>_xlfn.IFERROR(Table13456789[[#This Row],[Column9]]/Table13456789[[#This Row],[Total]],"0%")</f>
        <v>0%</v>
      </c>
    </row>
    <row r="17" spans="1:16" ht="14.25">
      <c r="A17" s="9" t="s">
        <v>16</v>
      </c>
      <c r="B17" s="31"/>
      <c r="C17" s="23"/>
      <c r="D17" s="25" t="str">
        <f>_xlfn.IFERROR(Table13456789[[#This Row],[Column1]]/[2009],"0%")</f>
        <v>0%</v>
      </c>
      <c r="E17" s="67">
        <v>0</v>
      </c>
      <c r="F17" s="23">
        <v>7</v>
      </c>
      <c r="G17" s="68">
        <f>_xlfn.IFERROR(Table13456789[[#This Row],[Column3]]/Table13456789[[#This Row],[2010]],"0%")</f>
        <v>0</v>
      </c>
      <c r="H17" s="51">
        <v>0</v>
      </c>
      <c r="I17" s="23">
        <v>8</v>
      </c>
      <c r="J17" s="24">
        <f>_xlfn.IFERROR(Table13456789[[#This Row],[Column5]]/Table13456789[[#This Row],[2011]],"0%")</f>
        <v>0</v>
      </c>
      <c r="K17" s="67">
        <v>5</v>
      </c>
      <c r="L17" s="23">
        <v>13</v>
      </c>
      <c r="M17" s="68">
        <f>_xlfn.IFERROR(Table13456789[[#This Row],[Column7]]/Table13456789[[#This Row],[2012]],"0%")</f>
        <v>0.38461538461538464</v>
      </c>
      <c r="N17" s="51">
        <f>Table13456789[[#This Row],[Column1]]+Table13456789[[#This Row],[Column3]]+Table13456789[[#This Row],[Column5]]+Table13456789[[#This Row],[Column7]]</f>
        <v>5</v>
      </c>
      <c r="O17" s="23">
        <f>Table13456789[[#This Row],[2009]]+Table13456789[[#This Row],[2010]]+Table13456789[[#This Row],[2011]]+Table13456789[[#This Row],[2012]]</f>
        <v>28</v>
      </c>
      <c r="P17" s="24">
        <f>_xlfn.IFERROR(Table13456789[[#This Row],[Column9]]/Table13456789[[#This Row],[Total]],"0%")</f>
        <v>0.17857142857142858</v>
      </c>
    </row>
    <row r="18" spans="1:16" ht="14.25">
      <c r="A18" s="9" t="s">
        <v>40</v>
      </c>
      <c r="B18" s="32"/>
      <c r="C18" s="22"/>
      <c r="D18" s="25" t="str">
        <f>_xlfn.IFERROR(Table13456789[[#This Row],[Column1]]/[2009],"0%")</f>
        <v>0%</v>
      </c>
      <c r="E18" s="66"/>
      <c r="F18" s="22"/>
      <c r="G18" s="65" t="str">
        <f>_xlfn.IFERROR(Table13456789[[#This Row],[Column3]]/Table13456789[[#This Row],[2010]],"0%")</f>
        <v>0%</v>
      </c>
      <c r="H18" s="52"/>
      <c r="I18" s="22"/>
      <c r="J18" s="25" t="str">
        <f>_xlfn.IFERROR(Table13456789[[#This Row],[Column5]]/Table13456789[[#This Row],[2011]],"0%")</f>
        <v>0%</v>
      </c>
      <c r="K18" s="66"/>
      <c r="L18" s="22"/>
      <c r="M18" s="65" t="str">
        <f>_xlfn.IFERROR(Table13456789[[#This Row],[Column7]]/Table13456789[[#This Row],[2012]],"0%")</f>
        <v>0%</v>
      </c>
      <c r="N18" s="52">
        <f>Table13456789[[#This Row],[Column1]]+Table13456789[[#This Row],[Column3]]+Table13456789[[#This Row],[Column5]]+Table13456789[[#This Row],[Column7]]</f>
        <v>0</v>
      </c>
      <c r="O18" s="22">
        <f>Table13456789[[#This Row],[2009]]+Table13456789[[#This Row],[2010]]+Table13456789[[#This Row],[2011]]+Table13456789[[#This Row],[2012]]</f>
        <v>0</v>
      </c>
      <c r="P18" s="25" t="str">
        <f>_xlfn.IFERROR(Table13456789[[#This Row],[Column9]]/Table13456789[[#This Row],[Total]],"0%")</f>
        <v>0%</v>
      </c>
    </row>
    <row r="19" spans="1:16" ht="14.25">
      <c r="A19" s="9" t="s">
        <v>41</v>
      </c>
      <c r="B19" s="32"/>
      <c r="C19" s="22"/>
      <c r="D19" s="25" t="str">
        <f>_xlfn.IFERROR(Table13456789[[#This Row],[Column1]]/[2009],"0%")</f>
        <v>0%</v>
      </c>
      <c r="E19" s="66"/>
      <c r="F19" s="22"/>
      <c r="G19" s="65" t="str">
        <f>_xlfn.IFERROR(Table13456789[[#This Row],[Column3]]/Table13456789[[#This Row],[2010]],"0%")</f>
        <v>0%</v>
      </c>
      <c r="H19" s="52"/>
      <c r="I19" s="22"/>
      <c r="J19" s="25" t="str">
        <f>_xlfn.IFERROR(Table13456789[[#This Row],[Column5]]/Table13456789[[#This Row],[2011]],"0%")</f>
        <v>0%</v>
      </c>
      <c r="K19" s="66"/>
      <c r="L19" s="22"/>
      <c r="M19" s="65" t="str">
        <f>_xlfn.IFERROR(Table13456789[[#This Row],[Column7]]/Table13456789[[#This Row],[2012]],"0%")</f>
        <v>0%</v>
      </c>
      <c r="N19" s="52">
        <f>Table13456789[[#This Row],[Column1]]+Table13456789[[#This Row],[Column3]]+Table13456789[[#This Row],[Column5]]+Table13456789[[#This Row],[Column7]]</f>
        <v>0</v>
      </c>
      <c r="O19" s="22">
        <f>Table13456789[[#This Row],[2009]]+Table13456789[[#This Row],[2010]]+Table13456789[[#This Row],[2011]]+Table13456789[[#This Row],[2012]]</f>
        <v>0</v>
      </c>
      <c r="P19" s="25" t="str">
        <f>_xlfn.IFERROR(Table13456789[[#This Row],[Column9]]/Table13456789[[#This Row],[Total]],"0%")</f>
        <v>0%</v>
      </c>
    </row>
    <row r="20" spans="1:16" ht="14.25">
      <c r="A20" s="9" t="s">
        <v>42</v>
      </c>
      <c r="B20" s="32"/>
      <c r="C20" s="22"/>
      <c r="D20" s="25" t="str">
        <f>_xlfn.IFERROR(Table13456789[[#This Row],[Column1]]/[2009],"0%")</f>
        <v>0%</v>
      </c>
      <c r="E20" s="66"/>
      <c r="F20" s="22"/>
      <c r="G20" s="65" t="str">
        <f>_xlfn.IFERROR(Table13456789[[#This Row],[Column3]]/Table13456789[[#This Row],[2010]],"0%")</f>
        <v>0%</v>
      </c>
      <c r="H20" s="52"/>
      <c r="I20" s="22"/>
      <c r="J20" s="25" t="str">
        <f>_xlfn.IFERROR(Table13456789[[#This Row],[Column5]]/Table13456789[[#This Row],[2011]],"0%")</f>
        <v>0%</v>
      </c>
      <c r="K20" s="66"/>
      <c r="L20" s="22"/>
      <c r="M20" s="65" t="str">
        <f>_xlfn.IFERROR(Table13456789[[#This Row],[Column7]]/Table13456789[[#This Row],[2012]],"0%")</f>
        <v>0%</v>
      </c>
      <c r="N20" s="52">
        <f>Table13456789[[#This Row],[Column1]]+Table13456789[[#This Row],[Column3]]+Table13456789[[#This Row],[Column5]]+Table13456789[[#This Row],[Column7]]</f>
        <v>0</v>
      </c>
      <c r="O20" s="22">
        <f>Table13456789[[#This Row],[2009]]+Table13456789[[#This Row],[2010]]+Table13456789[[#This Row],[2011]]+Table13456789[[#This Row],[2012]]</f>
        <v>0</v>
      </c>
      <c r="P20" s="25" t="str">
        <f>_xlfn.IFERROR(Table13456789[[#This Row],[Column9]]/Table13456789[[#This Row],[Total]],"0%")</f>
        <v>0%</v>
      </c>
    </row>
    <row r="21" spans="1:16" s="14" customFormat="1" ht="14.25">
      <c r="A21" s="13" t="s">
        <v>43</v>
      </c>
      <c r="B21" s="33"/>
      <c r="C21" s="27"/>
      <c r="D21" s="25" t="str">
        <f>_xlfn.IFERROR(Table13456789[[#This Row],[Column1]]/[2009],"0%")</f>
        <v>0%</v>
      </c>
      <c r="E21" s="74">
        <v>0</v>
      </c>
      <c r="F21" s="27">
        <v>183</v>
      </c>
      <c r="G21" s="75">
        <f>_xlfn.IFERROR(Table13456789[[#This Row],[Column3]]/Table13456789[[#This Row],[2010]],"0%")</f>
        <v>0</v>
      </c>
      <c r="H21" s="53">
        <v>0</v>
      </c>
      <c r="I21" s="27">
        <v>176</v>
      </c>
      <c r="J21" s="28">
        <f>_xlfn.IFERROR(Table13456789[[#This Row],[Column5]]/Table13456789[[#This Row],[2011]],"0%")</f>
        <v>0</v>
      </c>
      <c r="K21" s="74"/>
      <c r="L21" s="27"/>
      <c r="M21" s="65" t="str">
        <f>_xlfn.IFERROR(Table13456789[[#This Row],[Column7]]/Table13456789[[#This Row],[2012]],"0%")</f>
        <v>0%</v>
      </c>
      <c r="N21" s="53">
        <f>Table13456789[[#This Row],[Column1]]+Table13456789[[#This Row],[Column3]]+Table13456789[[#This Row],[Column5]]+Table13456789[[#This Row],[Column7]]</f>
        <v>0</v>
      </c>
      <c r="O21" s="27">
        <f>Table13456789[[#This Row],[2009]]+Table13456789[[#This Row],[2010]]+Table13456789[[#This Row],[2011]]+Table13456789[[#This Row],[2012]]</f>
        <v>359</v>
      </c>
      <c r="P21" s="28">
        <f>_xlfn.IFERROR(Table13456789[[#This Row],[Column9]]/Table13456789[[#This Row],[Total]],"0%")</f>
        <v>0</v>
      </c>
    </row>
    <row r="22" spans="1:16" ht="14.25">
      <c r="A22" s="9" t="s">
        <v>44</v>
      </c>
      <c r="B22" s="32"/>
      <c r="C22" s="22"/>
      <c r="D22" s="25" t="str">
        <f>_xlfn.IFERROR(Table13456789[[#This Row],[Column1]]/[2009],"0%")</f>
        <v>0%</v>
      </c>
      <c r="E22" s="66"/>
      <c r="F22" s="22"/>
      <c r="G22" s="65" t="str">
        <f>_xlfn.IFERROR(Table13456789[[#This Row],[Column3]]/Table13456789[[#This Row],[2010]],"0%")</f>
        <v>0%</v>
      </c>
      <c r="H22" s="52"/>
      <c r="I22" s="22"/>
      <c r="J22" s="25" t="str">
        <f>_xlfn.IFERROR(Table13456789[[#This Row],[Column5]]/Table13456789[[#This Row],[2011]],"0%")</f>
        <v>0%</v>
      </c>
      <c r="K22" s="66"/>
      <c r="L22" s="22"/>
      <c r="M22" s="65" t="str">
        <f>_xlfn.IFERROR(Table13456789[[#This Row],[Column7]]/Table13456789[[#This Row],[2012]],"0%")</f>
        <v>0%</v>
      </c>
      <c r="N22" s="52">
        <f>Table13456789[[#This Row],[Column1]]+Table13456789[[#This Row],[Column3]]+Table13456789[[#This Row],[Column5]]+Table13456789[[#This Row],[Column7]]</f>
        <v>0</v>
      </c>
      <c r="O22" s="22">
        <f>Table13456789[[#This Row],[2009]]+Table13456789[[#This Row],[2010]]+Table13456789[[#This Row],[2011]]+Table13456789[[#This Row],[2012]]</f>
        <v>0</v>
      </c>
      <c r="P22" s="25" t="str">
        <f>_xlfn.IFERROR(Table13456789[[#This Row],[Column9]]/Table13456789[[#This Row],[Total]],"0%")</f>
        <v>0%</v>
      </c>
    </row>
    <row r="23" spans="1:16" ht="14.25">
      <c r="A23" s="9" t="s">
        <v>45</v>
      </c>
      <c r="B23" s="32"/>
      <c r="C23" s="22"/>
      <c r="D23" s="25" t="str">
        <f>_xlfn.IFERROR(Table13456789[[#This Row],[Column1]]/[2009],"0%")</f>
        <v>0%</v>
      </c>
      <c r="E23" s="66"/>
      <c r="F23" s="22"/>
      <c r="G23" s="65" t="str">
        <f>_xlfn.IFERROR(Table13456789[[#This Row],[Column3]]/Table13456789[[#This Row],[2010]],"0%")</f>
        <v>0%</v>
      </c>
      <c r="H23" s="52"/>
      <c r="I23" s="22"/>
      <c r="J23" s="25" t="str">
        <f>_xlfn.IFERROR(Table13456789[[#This Row],[Column5]]/Table13456789[[#This Row],[2011]],"0%")</f>
        <v>0%</v>
      </c>
      <c r="K23" s="66"/>
      <c r="L23" s="22"/>
      <c r="M23" s="65" t="str">
        <f>_xlfn.IFERROR(Table13456789[[#This Row],[Column7]]/Table13456789[[#This Row],[2012]],"0%")</f>
        <v>0%</v>
      </c>
      <c r="N23" s="52">
        <f>Table13456789[[#This Row],[Column1]]+Table13456789[[#This Row],[Column3]]+Table13456789[[#This Row],[Column5]]+Table13456789[[#This Row],[Column7]]</f>
        <v>0</v>
      </c>
      <c r="O23" s="22">
        <f>Table13456789[[#This Row],[2009]]+Table13456789[[#This Row],[2010]]+Table13456789[[#This Row],[2011]]+Table13456789[[#This Row],[2012]]</f>
        <v>0</v>
      </c>
      <c r="P23" s="25" t="str">
        <f>_xlfn.IFERROR(Table13456789[[#This Row],[Column9]]/Table13456789[[#This Row],[Total]],"0%")</f>
        <v>0%</v>
      </c>
    </row>
    <row r="24" spans="1:16" ht="14.25">
      <c r="A24" s="9" t="s">
        <v>6</v>
      </c>
      <c r="B24" s="31"/>
      <c r="C24" s="23"/>
      <c r="D24" s="25" t="str">
        <f>_xlfn.IFERROR(Table13456789[[#This Row],[Column1]]/[2009],"0%")</f>
        <v>0%</v>
      </c>
      <c r="E24" s="67"/>
      <c r="F24" s="23"/>
      <c r="G24" s="65" t="str">
        <f>_xlfn.IFERROR(Table13456789[[#This Row],[Column3]]/Table13456789[[#This Row],[2010]],"0%")</f>
        <v>0%</v>
      </c>
      <c r="H24" s="51"/>
      <c r="I24" s="23"/>
      <c r="J24" s="25" t="str">
        <f>_xlfn.IFERROR(Table13456789[[#This Row],[Column5]]/Table13456789[[#This Row],[2011]],"0%")</f>
        <v>0%</v>
      </c>
      <c r="K24" s="67"/>
      <c r="L24" s="23"/>
      <c r="M24" s="65" t="str">
        <f>_xlfn.IFERROR(Table13456789[[#This Row],[Column7]]/Table13456789[[#This Row],[2012]],"0%")</f>
        <v>0%</v>
      </c>
      <c r="N24" s="51">
        <f>Table13456789[[#This Row],[Column1]]+Table13456789[[#This Row],[Column3]]+Table13456789[[#This Row],[Column5]]+Table13456789[[#This Row],[Column7]]</f>
        <v>0</v>
      </c>
      <c r="O24" s="23">
        <f>Table13456789[[#This Row],[2009]]+Table13456789[[#This Row],[2010]]+Table13456789[[#This Row],[2011]]+Table13456789[[#This Row],[2012]]</f>
        <v>0</v>
      </c>
      <c r="P24" s="24" t="str">
        <f>_xlfn.IFERROR(Table13456789[[#This Row],[Column9]]/Table13456789[[#This Row],[Total]],"0%")</f>
        <v>0%</v>
      </c>
    </row>
    <row r="25" spans="1:16" ht="14.25">
      <c r="A25" s="9" t="s">
        <v>46</v>
      </c>
      <c r="B25" s="32"/>
      <c r="C25" s="22"/>
      <c r="D25" s="25" t="str">
        <f>_xlfn.IFERROR(Table13456789[[#This Row],[Column1]]/[2009],"0%")</f>
        <v>0%</v>
      </c>
      <c r="E25" s="66"/>
      <c r="F25" s="22"/>
      <c r="G25" s="65" t="str">
        <f>_xlfn.IFERROR(Table13456789[[#This Row],[Column3]]/Table13456789[[#This Row],[2010]],"0%")</f>
        <v>0%</v>
      </c>
      <c r="H25" s="52"/>
      <c r="I25" s="22"/>
      <c r="J25" s="25" t="str">
        <f>_xlfn.IFERROR(Table13456789[[#This Row],[Column5]]/Table13456789[[#This Row],[2011]],"0%")</f>
        <v>0%</v>
      </c>
      <c r="K25" s="66"/>
      <c r="L25" s="22"/>
      <c r="M25" s="65" t="str">
        <f>_xlfn.IFERROR(Table13456789[[#This Row],[Column7]]/Table13456789[[#This Row],[2012]],"0%")</f>
        <v>0%</v>
      </c>
      <c r="N25" s="52">
        <f>Table13456789[[#This Row],[Column1]]+Table13456789[[#This Row],[Column3]]+Table13456789[[#This Row],[Column5]]+Table13456789[[#This Row],[Column7]]</f>
        <v>0</v>
      </c>
      <c r="O25" s="22">
        <f>Table13456789[[#This Row],[2009]]+Table13456789[[#This Row],[2010]]+Table13456789[[#This Row],[2011]]+Table13456789[[#This Row],[2012]]</f>
        <v>0</v>
      </c>
      <c r="P25" s="25" t="str">
        <f>_xlfn.IFERROR(Table13456789[[#This Row],[Column9]]/Table13456789[[#This Row],[Total]],"0%")</f>
        <v>0%</v>
      </c>
    </row>
    <row r="26" spans="1:16" ht="14.25">
      <c r="A26" s="9" t="s">
        <v>47</v>
      </c>
      <c r="B26" s="32"/>
      <c r="C26" s="22"/>
      <c r="D26" s="25" t="str">
        <f>_xlfn.IFERROR(Table13456789[[#This Row],[Column1]]/[2009],"0%")</f>
        <v>0%</v>
      </c>
      <c r="E26" s="66"/>
      <c r="F26" s="22"/>
      <c r="G26" s="65" t="str">
        <f>_xlfn.IFERROR(Table13456789[[#This Row],[Column3]]/Table13456789[[#This Row],[2010]],"0%")</f>
        <v>0%</v>
      </c>
      <c r="H26" s="52"/>
      <c r="I26" s="22"/>
      <c r="J26" s="25" t="str">
        <f>_xlfn.IFERROR(Table13456789[[#This Row],[Column5]]/Table13456789[[#This Row],[2011]],"0%")</f>
        <v>0%</v>
      </c>
      <c r="K26" s="66"/>
      <c r="L26" s="22"/>
      <c r="M26" s="65" t="str">
        <f>_xlfn.IFERROR(Table13456789[[#This Row],[Column7]]/Table13456789[[#This Row],[2012]],"0%")</f>
        <v>0%</v>
      </c>
      <c r="N26" s="52">
        <f>Table13456789[[#This Row],[Column1]]+Table13456789[[#This Row],[Column3]]+Table13456789[[#This Row],[Column5]]+Table13456789[[#This Row],[Column7]]</f>
        <v>0</v>
      </c>
      <c r="O26" s="22">
        <f>Table13456789[[#This Row],[2009]]+Table13456789[[#This Row],[2010]]+Table13456789[[#This Row],[2011]]+Table13456789[[#This Row],[2012]]</f>
        <v>0</v>
      </c>
      <c r="P26" s="25" t="str">
        <f>_xlfn.IFERROR(Table13456789[[#This Row],[Column9]]/Table13456789[[#This Row],[Total]],"0%")</f>
        <v>0%</v>
      </c>
    </row>
    <row r="27" spans="1:16" ht="14.25">
      <c r="A27" s="9" t="s">
        <v>51</v>
      </c>
      <c r="B27" s="32"/>
      <c r="C27" s="22"/>
      <c r="D27" s="25" t="str">
        <f>_xlfn.IFERROR(Table13456789[[#This Row],[Column1]]/[2009],"0%")</f>
        <v>0%</v>
      </c>
      <c r="E27" s="66"/>
      <c r="F27" s="22"/>
      <c r="G27" s="65" t="str">
        <f>_xlfn.IFERROR(Table13456789[[#This Row],[Column3]]/Table13456789[[#This Row],[2010]],"0%")</f>
        <v>0%</v>
      </c>
      <c r="H27" s="52"/>
      <c r="I27" s="22"/>
      <c r="J27" s="25" t="str">
        <f>_xlfn.IFERROR(Table13456789[[#This Row],[Column5]]/Table13456789[[#This Row],[2011]],"0%")</f>
        <v>0%</v>
      </c>
      <c r="K27" s="66"/>
      <c r="L27" s="22"/>
      <c r="M27" s="65" t="str">
        <f>_xlfn.IFERROR(Table13456789[[#This Row],[Column7]]/Table13456789[[#This Row],[2012]],"0%")</f>
        <v>0%</v>
      </c>
      <c r="N27" s="52">
        <f>Table13456789[[#This Row],[Column1]]+Table13456789[[#This Row],[Column3]]+Table13456789[[#This Row],[Column5]]+Table13456789[[#This Row],[Column7]]</f>
        <v>0</v>
      </c>
      <c r="O27" s="22">
        <f>Table13456789[[#This Row],[2009]]+Table13456789[[#This Row],[2010]]+Table13456789[[#This Row],[2011]]+Table13456789[[#This Row],[2012]]</f>
        <v>0</v>
      </c>
      <c r="P27" s="25" t="str">
        <f>_xlfn.IFERROR(Table13456789[[#This Row],[Column9]]/Table13456789[[#This Row],[Total]],"0%")</f>
        <v>0%</v>
      </c>
    </row>
    <row r="28" spans="1:16" ht="14.25">
      <c r="A28" s="9" t="s">
        <v>10</v>
      </c>
      <c r="B28" s="33"/>
      <c r="C28" s="27"/>
      <c r="D28" s="25" t="str">
        <f>_xlfn.IFERROR(Table13456789[[#This Row],[Column1]]/[2009],"0%")</f>
        <v>0%</v>
      </c>
      <c r="E28" s="74"/>
      <c r="F28" s="27"/>
      <c r="G28" s="65" t="str">
        <f>_xlfn.IFERROR(Table13456789[[#This Row],[Column3]]/Table13456789[[#This Row],[2010]],"0%")</f>
        <v>0%</v>
      </c>
      <c r="H28" s="53"/>
      <c r="I28" s="27"/>
      <c r="J28" s="25" t="str">
        <f>_xlfn.IFERROR(Table13456789[[#This Row],[Column5]]/Table13456789[[#This Row],[2011]],"0%")</f>
        <v>0%</v>
      </c>
      <c r="K28" s="74">
        <v>13</v>
      </c>
      <c r="L28" s="27">
        <v>105</v>
      </c>
      <c r="M28" s="75">
        <f>_xlfn.IFERROR(Table13456789[[#This Row],[Column7]]/Table13456789[[#This Row],[2012]],"0%")</f>
        <v>0.12380952380952381</v>
      </c>
      <c r="N28" s="53">
        <f>Table13456789[[#This Row],[Column1]]+Table13456789[[#This Row],[Column3]]+Table13456789[[#This Row],[Column5]]+Table13456789[[#This Row],[Column7]]</f>
        <v>13</v>
      </c>
      <c r="O28" s="27">
        <f>Table13456789[[#This Row],[2009]]+Table13456789[[#This Row],[2010]]+Table13456789[[#This Row],[2011]]+Table13456789[[#This Row],[2012]]</f>
        <v>105</v>
      </c>
      <c r="P28" s="28">
        <f>_xlfn.IFERROR(Table13456789[[#This Row],[Column9]]/Table13456789[[#This Row],[Total]],"0%")</f>
        <v>0.12380952380952381</v>
      </c>
    </row>
    <row r="29" spans="1:16" ht="14.25">
      <c r="A29" s="9" t="s">
        <v>9</v>
      </c>
      <c r="B29" s="31"/>
      <c r="C29" s="23"/>
      <c r="D29" s="25" t="str">
        <f>_xlfn.IFERROR(Table13456789[[#This Row],[Column1]]/[2009],"0%")</f>
        <v>0%</v>
      </c>
      <c r="E29" s="67"/>
      <c r="F29" s="23"/>
      <c r="G29" s="65" t="str">
        <f>_xlfn.IFERROR(Table13456789[[#This Row],[Column3]]/Table13456789[[#This Row],[2010]],"0%")</f>
        <v>0%</v>
      </c>
      <c r="H29" s="51">
        <v>84</v>
      </c>
      <c r="I29" s="23">
        <v>233</v>
      </c>
      <c r="J29" s="24">
        <f>_xlfn.IFERROR(Table13456789[[#This Row],[Column5]]/Table13456789[[#This Row],[2011]],"0%")</f>
        <v>0.3605150214592275</v>
      </c>
      <c r="K29" s="67">
        <v>153</v>
      </c>
      <c r="L29" s="23">
        <v>206</v>
      </c>
      <c r="M29" s="68">
        <f>_xlfn.IFERROR(Table13456789[[#This Row],[Column7]]/Table13456789[[#This Row],[2012]],"0%")</f>
        <v>0.7427184466019418</v>
      </c>
      <c r="N29" s="51">
        <f>Table13456789[[#This Row],[Column1]]+Table13456789[[#This Row],[Column3]]+Table13456789[[#This Row],[Column5]]+Table13456789[[#This Row],[Column7]]</f>
        <v>237</v>
      </c>
      <c r="O29" s="23">
        <f>Table13456789[[#This Row],[2009]]+Table13456789[[#This Row],[2010]]+Table13456789[[#This Row],[2011]]+Table13456789[[#This Row],[2012]]</f>
        <v>439</v>
      </c>
      <c r="P29" s="24">
        <f>_xlfn.IFERROR(Table13456789[[#This Row],[Column9]]/Table13456789[[#This Row],[Total]],"0%")</f>
        <v>0.5398633257403189</v>
      </c>
    </row>
    <row r="30" spans="1:16" s="14" customFormat="1" ht="14.25">
      <c r="A30" s="13" t="s">
        <v>50</v>
      </c>
      <c r="B30" s="33"/>
      <c r="C30" s="27"/>
      <c r="D30" s="25" t="str">
        <f>_xlfn.IFERROR(Table13456789[[#This Row],[Column1]]/[2009],"0%")</f>
        <v>0%</v>
      </c>
      <c r="E30" s="74">
        <v>0</v>
      </c>
      <c r="F30" s="27">
        <v>433</v>
      </c>
      <c r="G30" s="75">
        <f>_xlfn.IFERROR(Table13456789[[#This Row],[Column3]]/Table13456789[[#This Row],[2010]],"0%")</f>
        <v>0</v>
      </c>
      <c r="H30" s="53">
        <v>0</v>
      </c>
      <c r="I30" s="27">
        <v>144</v>
      </c>
      <c r="J30" s="28">
        <f>_xlfn.IFERROR(Table13456789[[#This Row],[Column5]]/Table13456789[[#This Row],[2011]],"0%")</f>
        <v>0</v>
      </c>
      <c r="K30" s="74"/>
      <c r="L30" s="27"/>
      <c r="M30" s="65" t="str">
        <f>_xlfn.IFERROR(Table13456789[[#This Row],[Column7]]/Table13456789[[#This Row],[2012]],"0%")</f>
        <v>0%</v>
      </c>
      <c r="N30" s="53">
        <f>Table13456789[[#This Row],[Column1]]+Table13456789[[#This Row],[Column3]]+Table13456789[[#This Row],[Column5]]+Table13456789[[#This Row],[Column7]]</f>
        <v>0</v>
      </c>
      <c r="O30" s="27">
        <f>Table13456789[[#This Row],[2009]]+Table13456789[[#This Row],[2010]]+Table13456789[[#This Row],[2011]]+Table13456789[[#This Row],[2012]]</f>
        <v>577</v>
      </c>
      <c r="P30" s="28">
        <f>_xlfn.IFERROR(Table13456789[[#This Row],[Column9]]/Table13456789[[#This Row],[Total]],"0%")</f>
        <v>0</v>
      </c>
    </row>
    <row r="31" spans="1:16" ht="14.25">
      <c r="A31" s="9" t="s">
        <v>11</v>
      </c>
      <c r="B31" s="31"/>
      <c r="C31" s="23"/>
      <c r="D31" s="25" t="str">
        <f>_xlfn.IFERROR(Table13456789[[#This Row],[Column1]]/[2009],"0%")</f>
        <v>0%</v>
      </c>
      <c r="E31" s="67"/>
      <c r="F31" s="23"/>
      <c r="G31" s="65" t="str">
        <f>_xlfn.IFERROR(Table13456789[[#This Row],[Column3]]/Table13456789[[#This Row],[2010]],"0%")</f>
        <v>0%</v>
      </c>
      <c r="H31" s="51"/>
      <c r="I31" s="23"/>
      <c r="J31" s="25" t="str">
        <f>_xlfn.IFERROR(Table13456789[[#This Row],[Column5]]/Table13456789[[#This Row],[2011]],"0%")</f>
        <v>0%</v>
      </c>
      <c r="K31" s="67"/>
      <c r="L31" s="23"/>
      <c r="M31" s="65" t="str">
        <f>_xlfn.IFERROR(Table13456789[[#This Row],[Column7]]/Table13456789[[#This Row],[2012]],"0%")</f>
        <v>0%</v>
      </c>
      <c r="N31" s="51">
        <f>Table13456789[[#This Row],[Column1]]+Table13456789[[#This Row],[Column3]]+Table13456789[[#This Row],[Column5]]+Table13456789[[#This Row],[Column7]]</f>
        <v>0</v>
      </c>
      <c r="O31" s="23">
        <f>Table13456789[[#This Row],[2009]]+Table13456789[[#This Row],[2010]]+Table13456789[[#This Row],[2011]]+Table13456789[[#This Row],[2012]]</f>
        <v>0</v>
      </c>
      <c r="P31" s="24" t="str">
        <f>_xlfn.IFERROR(Table13456789[[#This Row],[Column9]]/Table13456789[[#This Row],[Total]],"0%")</f>
        <v>0%</v>
      </c>
    </row>
    <row r="32" spans="1:16" ht="14.25">
      <c r="A32" s="9" t="s">
        <v>13</v>
      </c>
      <c r="B32" s="31"/>
      <c r="C32" s="23"/>
      <c r="D32" s="25" t="str">
        <f>_xlfn.IFERROR(Table13456789[[#This Row],[Column1]]/[2009],"0%")</f>
        <v>0%</v>
      </c>
      <c r="E32" s="67">
        <v>0</v>
      </c>
      <c r="F32" s="23">
        <v>4</v>
      </c>
      <c r="G32" s="68">
        <f>_xlfn.IFERROR(Table13456789[[#This Row],[Column3]]/Table13456789[[#This Row],[2010]],"0%")</f>
        <v>0</v>
      </c>
      <c r="H32" s="51">
        <v>0</v>
      </c>
      <c r="I32" s="23">
        <v>5</v>
      </c>
      <c r="J32" s="24">
        <f>_xlfn.IFERROR(Table13456789[[#This Row],[Column5]]/Table13456789[[#This Row],[2011]],"0%")</f>
        <v>0</v>
      </c>
      <c r="K32" s="67"/>
      <c r="L32" s="23"/>
      <c r="M32" s="65" t="str">
        <f>_xlfn.IFERROR(Table13456789[[#This Row],[Column7]]/Table13456789[[#This Row],[2012]],"0%")</f>
        <v>0%</v>
      </c>
      <c r="N32" s="51">
        <f>Table13456789[[#This Row],[Column1]]+Table13456789[[#This Row],[Column3]]+Table13456789[[#This Row],[Column5]]+Table13456789[[#This Row],[Column7]]</f>
        <v>0</v>
      </c>
      <c r="O32" s="23">
        <f>Table13456789[[#This Row],[2009]]+Table13456789[[#This Row],[2010]]+Table13456789[[#This Row],[2011]]+Table13456789[[#This Row],[2012]]</f>
        <v>9</v>
      </c>
      <c r="P32" s="24">
        <f>_xlfn.IFERROR(Table13456789[[#This Row],[Column9]]/Table13456789[[#This Row],[Total]],"0%")</f>
        <v>0</v>
      </c>
    </row>
    <row r="33" spans="1:16" ht="14.25">
      <c r="A33" s="9" t="s">
        <v>15</v>
      </c>
      <c r="B33" s="31"/>
      <c r="C33" s="23"/>
      <c r="D33" s="25" t="str">
        <f>_xlfn.IFERROR(Table13456789[[#This Row],[Column1]]/[2009],"0%")</f>
        <v>0%</v>
      </c>
      <c r="E33" s="67"/>
      <c r="F33" s="23"/>
      <c r="G33" s="65" t="str">
        <f>_xlfn.IFERROR(Table13456789[[#This Row],[Column3]]/Table13456789[[#This Row],[2010]],"0%")</f>
        <v>0%</v>
      </c>
      <c r="H33" s="51">
        <v>0</v>
      </c>
      <c r="I33" s="23">
        <v>11</v>
      </c>
      <c r="J33" s="24">
        <f>_xlfn.IFERROR(Table13456789[[#This Row],[Column5]]/Table13456789[[#This Row],[2011]],"0%")</f>
        <v>0</v>
      </c>
      <c r="K33" s="67">
        <v>3</v>
      </c>
      <c r="L33" s="23">
        <v>4</v>
      </c>
      <c r="M33" s="68">
        <f>_xlfn.IFERROR(Table13456789[[#This Row],[Column7]]/Table13456789[[#This Row],[2012]],"0%")</f>
        <v>0.75</v>
      </c>
      <c r="N33" s="51">
        <f>Table13456789[[#This Row],[Column1]]+Table13456789[[#This Row],[Column3]]+Table13456789[[#This Row],[Column5]]+Table13456789[[#This Row],[Column7]]</f>
        <v>3</v>
      </c>
      <c r="O33" s="23">
        <f>Table13456789[[#This Row],[2009]]+Table13456789[[#This Row],[2010]]+Table13456789[[#This Row],[2011]]+Table13456789[[#This Row],[2012]]</f>
        <v>15</v>
      </c>
      <c r="P33" s="24">
        <f>_xlfn.IFERROR(Table13456789[[#This Row],[Column9]]/Table13456789[[#This Row],[Total]],"0%")</f>
        <v>0.2</v>
      </c>
    </row>
    <row r="34" spans="1:16" ht="14.25">
      <c r="A34" s="9" t="s">
        <v>49</v>
      </c>
      <c r="B34" s="31"/>
      <c r="C34" s="23"/>
      <c r="D34" s="25" t="str">
        <f>_xlfn.IFERROR(Table13456789[[#This Row],[Column1]]/[2009],"0%")</f>
        <v>0%</v>
      </c>
      <c r="E34" s="67"/>
      <c r="F34" s="23"/>
      <c r="G34" s="65" t="str">
        <f>_xlfn.IFERROR(Table13456789[[#This Row],[Column3]]/Table13456789[[#This Row],[2010]],"0%")</f>
        <v>0%</v>
      </c>
      <c r="H34" s="51">
        <v>0</v>
      </c>
      <c r="I34" s="23">
        <v>8</v>
      </c>
      <c r="J34" s="24">
        <f>_xlfn.IFERROR(Table13456789[[#This Row],[Column5]]/Table13456789[[#This Row],[2011]],"0%")</f>
        <v>0</v>
      </c>
      <c r="K34" s="67">
        <v>0</v>
      </c>
      <c r="L34" s="23">
        <v>2</v>
      </c>
      <c r="M34" s="68">
        <f>_xlfn.IFERROR(Table13456789[[#This Row],[Column7]]/Table13456789[[#This Row],[2012]],"0%")</f>
        <v>0</v>
      </c>
      <c r="N34" s="51">
        <f>Table13456789[[#This Row],[Column1]]+Table13456789[[#This Row],[Column3]]+Table13456789[[#This Row],[Column5]]+Table13456789[[#This Row],[Column7]]</f>
        <v>0</v>
      </c>
      <c r="O34" s="23">
        <f>Table13456789[[#This Row],[2009]]+Table13456789[[#This Row],[2010]]+Table13456789[[#This Row],[2011]]+Table13456789[[#This Row],[2012]]</f>
        <v>10</v>
      </c>
      <c r="P34" s="24">
        <f>_xlfn.IFERROR(Table13456789[[#This Row],[Column9]]/Table13456789[[#This Row],[Total]],"0%")</f>
        <v>0</v>
      </c>
    </row>
    <row r="35" spans="1:16" ht="14.25">
      <c r="A35" s="9" t="s">
        <v>48</v>
      </c>
      <c r="B35" s="32"/>
      <c r="C35" s="22"/>
      <c r="D35" s="25" t="str">
        <f>_xlfn.IFERROR(Table13456789[[#This Row],[Column1]]/[2009],"0%")</f>
        <v>0%</v>
      </c>
      <c r="E35" s="66"/>
      <c r="F35" s="22"/>
      <c r="G35" s="65" t="str">
        <f>_xlfn.IFERROR(Table13456789[[#This Row],[Column3]]/Table13456789[[#This Row],[2010]],"0%")</f>
        <v>0%</v>
      </c>
      <c r="H35" s="52"/>
      <c r="I35" s="22"/>
      <c r="J35" s="25" t="str">
        <f>_xlfn.IFERROR(Table13456789[[#This Row],[Column5]]/Table13456789[[#This Row],[2011]],"0%")</f>
        <v>0%</v>
      </c>
      <c r="K35" s="66"/>
      <c r="L35" s="22"/>
      <c r="M35" s="65" t="str">
        <f>_xlfn.IFERROR(Table13456789[[#This Row],[Column7]]/Table13456789[[#This Row],[2012]],"0%")</f>
        <v>0%</v>
      </c>
      <c r="N35" s="52">
        <f>Table13456789[[#This Row],[Column1]]+Table13456789[[#This Row],[Column3]]+Table13456789[[#This Row],[Column5]]+Table13456789[[#This Row],[Column7]]</f>
        <v>0</v>
      </c>
      <c r="O35" s="22">
        <f>Table13456789[[#This Row],[2009]]+Table13456789[[#This Row],[2010]]+Table13456789[[#This Row],[2011]]+Table13456789[[#This Row],[2012]]</f>
        <v>0</v>
      </c>
      <c r="P35" s="25" t="str">
        <f>_xlfn.IFERROR(Table13456789[[#This Row],[Column9]]/Table13456789[[#This Row],[Total]],"0%")</f>
        <v>0%</v>
      </c>
    </row>
    <row r="36" spans="1:16" ht="14.25">
      <c r="A36" s="9" t="s">
        <v>4</v>
      </c>
      <c r="B36" s="34">
        <f>SUM(B4:B35)</f>
        <v>0</v>
      </c>
      <c r="C36" s="35">
        <f>SUM(C4:C35)</f>
        <v>0</v>
      </c>
      <c r="D36" s="37" t="str">
        <f>_xlfn.IFERROR(Table13456789[[#This Row],[Column1]]/[2009],"0%")</f>
        <v>0%</v>
      </c>
      <c r="E36" s="76">
        <f>SUM(E4:E35)</f>
        <v>0</v>
      </c>
      <c r="F36" s="35">
        <f>SUM(F4:F35)</f>
        <v>654</v>
      </c>
      <c r="G36" s="77">
        <f>_xlfn.IFERROR(Table13456789[[#This Row],[Column3]]/Table13456789[[#This Row],[2010]],"0%")</f>
        <v>0</v>
      </c>
      <c r="H36" s="54">
        <f>SUM(H4:H35)</f>
        <v>98</v>
      </c>
      <c r="I36" s="35">
        <f>SUM(I4:I35)</f>
        <v>776</v>
      </c>
      <c r="J36" s="37">
        <f>_xlfn.IFERROR(Table13456789[[#This Row],[Column5]]/Table13456789[[#This Row],[2011]],"0%")</f>
        <v>0.12628865979381443</v>
      </c>
      <c r="K36" s="76">
        <f>SUM(K4:K35)</f>
        <v>467</v>
      </c>
      <c r="L36" s="35">
        <f>SUM(L4:L35)</f>
        <v>999</v>
      </c>
      <c r="M36" s="77">
        <f>_xlfn.IFERROR(Table13456789[[#This Row],[Column7]]/Table13456789[[#This Row],[2012]],"0%")</f>
        <v>0.4674674674674675</v>
      </c>
      <c r="N36" s="55">
        <f>Table13456789[[#This Row],[Column1]]+Table13456789[[#This Row],[Column3]]+Table13456789[[#This Row],[Column5]]+Table13456789[[#This Row],[Column7]]</f>
        <v>565</v>
      </c>
      <c r="O36" s="36">
        <f>Table13456789[[#This Row],[2009]]+Table13456789[[#This Row],[2010]]+Table13456789[[#This Row],[2011]]+Table13456789[[#This Row],[2012]]</f>
        <v>2429</v>
      </c>
      <c r="P36" s="37">
        <f>_xlfn.IFERROR(Table13456789[[#This Row],[Column9]]/Table13456789[[#This Row],[Total]],"0%")</f>
        <v>0.23260601070399342</v>
      </c>
    </row>
  </sheetData>
  <printOptions/>
  <pageMargins left="0.25" right="0.25" top="0.25" bottom="0.25" header="0.3" footer="0.3"/>
  <pageSetup horizontalDpi="600" verticalDpi="600" orientation="landscape" paperSize="5" scale="115"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 topLeftCell="A1">
      <selection activeCell="O36" sqref="O36"/>
    </sheetView>
  </sheetViews>
  <sheetFormatPr defaultColWidth="9.00390625" defaultRowHeight="14.25"/>
  <cols>
    <col min="1" max="1" width="18.625" style="0" customWidth="1"/>
    <col min="2" max="3" width="7.75390625" style="0" customWidth="1"/>
    <col min="4" max="4" width="7.75390625" style="2" customWidth="1"/>
    <col min="5" max="6" width="7.75390625" style="0" customWidth="1"/>
    <col min="7" max="7" width="7.75390625" style="2" customWidth="1"/>
    <col min="8" max="9" width="7.75390625" style="0" customWidth="1"/>
    <col min="10" max="10" width="7.75390625" style="2" customWidth="1"/>
    <col min="11" max="12" width="7.75390625" style="0" customWidth="1"/>
    <col min="13" max="13" width="7.75390625" style="2" customWidth="1"/>
    <col min="14" max="16" width="7.75390625" style="0" customWidth="1"/>
  </cols>
  <sheetData>
    <row r="1" spans="1:2" ht="18">
      <c r="A1" s="5" t="s">
        <v>81</v>
      </c>
      <c r="B1" s="6" t="s">
        <v>89</v>
      </c>
    </row>
    <row r="2" spans="1:16" ht="14.25">
      <c r="A2" s="3" t="s">
        <v>20</v>
      </c>
      <c r="B2" s="10" t="s">
        <v>22</v>
      </c>
      <c r="C2" s="11" t="s">
        <v>0</v>
      </c>
      <c r="D2" s="47" t="s">
        <v>23</v>
      </c>
      <c r="E2" s="60" t="s">
        <v>24</v>
      </c>
      <c r="F2" s="11" t="s">
        <v>1</v>
      </c>
      <c r="G2" s="61" t="s">
        <v>25</v>
      </c>
      <c r="H2" s="12" t="s">
        <v>26</v>
      </c>
      <c r="I2" s="11" t="s">
        <v>2</v>
      </c>
      <c r="J2" s="47" t="s">
        <v>27</v>
      </c>
      <c r="K2" s="60" t="s">
        <v>28</v>
      </c>
      <c r="L2" s="11" t="s">
        <v>3</v>
      </c>
      <c r="M2" s="61" t="s">
        <v>29</v>
      </c>
      <c r="N2" s="12" t="s">
        <v>30</v>
      </c>
      <c r="O2" s="11" t="s">
        <v>4</v>
      </c>
      <c r="P2" s="12" t="s">
        <v>31</v>
      </c>
    </row>
    <row r="3" spans="1:16" s="1" customFormat="1" ht="12" customHeight="1">
      <c r="A3" s="4">
        <v>0</v>
      </c>
      <c r="B3" s="15" t="s">
        <v>17</v>
      </c>
      <c r="C3" s="16" t="s">
        <v>18</v>
      </c>
      <c r="D3" s="48" t="s">
        <v>19</v>
      </c>
      <c r="E3" s="62" t="s">
        <v>17</v>
      </c>
      <c r="F3" s="16" t="s">
        <v>18</v>
      </c>
      <c r="G3" s="63" t="s">
        <v>19</v>
      </c>
      <c r="H3" s="49" t="s">
        <v>17</v>
      </c>
      <c r="I3" s="16" t="s">
        <v>18</v>
      </c>
      <c r="J3" s="48" t="s">
        <v>19</v>
      </c>
      <c r="K3" s="70" t="s">
        <v>17</v>
      </c>
      <c r="L3" s="16" t="s">
        <v>18</v>
      </c>
      <c r="M3" s="71" t="s">
        <v>19</v>
      </c>
      <c r="N3" s="49" t="s">
        <v>17</v>
      </c>
      <c r="O3" s="17" t="s">
        <v>18</v>
      </c>
      <c r="P3" s="18" t="s">
        <v>19</v>
      </c>
    </row>
    <row r="4" spans="1:16" s="1" customFormat="1" ht="14.25">
      <c r="A4" s="7" t="s">
        <v>32</v>
      </c>
      <c r="B4" s="30"/>
      <c r="C4" s="19"/>
      <c r="D4" s="20" t="str">
        <f>_xlfn.IFERROR(Table1345678911[[#This Row],[Column1]]/[2009],"0%")</f>
        <v>0%</v>
      </c>
      <c r="E4" s="64"/>
      <c r="F4" s="19"/>
      <c r="G4" s="65" t="str">
        <f>_xlfn.IFERROR(Table1345678911[[#This Row],[Column3]]/Table1345678911[[#This Row],[2010]],"0%")</f>
        <v>0%</v>
      </c>
      <c r="H4" s="50"/>
      <c r="I4" s="19"/>
      <c r="J4" s="20" t="str">
        <f>_xlfn.IFERROR(Table1345678911[[#This Row],[Column5]]/Table1345678911[[#This Row],[2011]],"0%")</f>
        <v>0%</v>
      </c>
      <c r="K4" s="72"/>
      <c r="L4" s="19"/>
      <c r="M4" s="73" t="str">
        <f>_xlfn.IFERROR(Table1345678911[[#This Row],[Column7]]/Table1345678911[[#This Row],[2012]],"0%")</f>
        <v>0%</v>
      </c>
      <c r="N4" s="50">
        <f>Table1345678911[[#This Row],[Column1]]+Table1345678911[[#This Row],[Column3]]+Table1345678911[[#This Row],[Column5]]+Table1345678911[[#This Row],[Column7]]</f>
        <v>0</v>
      </c>
      <c r="O4" s="19">
        <f>Table1345678911[[#This Row],[2009]]+Table1345678911[[#This Row],[2010]]+Table1345678911[[#This Row],[2011]]+Table1345678911[[#This Row],[2012]]</f>
        <v>0</v>
      </c>
      <c r="P4" s="20" t="str">
        <f>_xlfn.IFERROR(Table1345678911[[#This Row],[Column9]]/Table1345678911[[#This Row],[Total]],"0%")</f>
        <v>0%</v>
      </c>
    </row>
    <row r="5" spans="1:16" ht="14.25">
      <c r="A5" s="9" t="s">
        <v>14</v>
      </c>
      <c r="B5" s="31"/>
      <c r="C5" s="23"/>
      <c r="D5" s="25" t="str">
        <f>_xlfn.IFERROR(Table1345678911[[#This Row],[Column1]]/[2009],"0%")</f>
        <v>0%</v>
      </c>
      <c r="E5" s="67"/>
      <c r="F5" s="23"/>
      <c r="G5" s="65" t="str">
        <f>_xlfn.IFERROR(Table1345678911[[#This Row],[Column3]]/Table1345678911[[#This Row],[2010]],"0%")</f>
        <v>0%</v>
      </c>
      <c r="H5" s="52"/>
      <c r="I5" s="22"/>
      <c r="J5" s="25" t="str">
        <f>_xlfn.IFERROR(Table1345678911[[#This Row],[Column5]]/Table1345678911[[#This Row],[2011]],"0%")</f>
        <v>0%</v>
      </c>
      <c r="K5" s="66"/>
      <c r="L5" s="22"/>
      <c r="M5" s="65" t="str">
        <f>_xlfn.IFERROR(Table1345678911[[#This Row],[Column7]]/Table1345678911[[#This Row],[2012]],"0%")</f>
        <v>0%</v>
      </c>
      <c r="N5" s="52">
        <f>Table1345678911[[#This Row],[Column1]]+Table1345678911[[#This Row],[Column3]]+Table1345678911[[#This Row],[Column5]]+Table1345678911[[#This Row],[Column7]]</f>
        <v>0</v>
      </c>
      <c r="O5" s="22">
        <f>Table1345678911[[#This Row],[2009]]+Table1345678911[[#This Row],[2010]]+Table1345678911[[#This Row],[2011]]+Table1345678911[[#This Row],[2012]]</f>
        <v>0</v>
      </c>
      <c r="P5" s="25" t="str">
        <f>_xlfn.IFERROR(Table1345678911[[#This Row],[Column9]]/Table1345678911[[#This Row],[Total]],"0%")</f>
        <v>0%</v>
      </c>
    </row>
    <row r="6" spans="1:16" ht="14.25">
      <c r="A6" s="9" t="s">
        <v>33</v>
      </c>
      <c r="B6" s="32"/>
      <c r="C6" s="22"/>
      <c r="D6" s="20" t="str">
        <f>_xlfn.IFERROR(Table1345678911[[#This Row],[Column1]]/[2009],"0%")</f>
        <v>0%</v>
      </c>
      <c r="E6" s="72"/>
      <c r="F6" s="22"/>
      <c r="G6" s="73" t="str">
        <f>_xlfn.IFERROR(Table1345678911[[#This Row],[Column3]]/Table1345678911[[#This Row],[2010]],"0%")</f>
        <v>0%</v>
      </c>
      <c r="H6" s="50"/>
      <c r="I6" s="22"/>
      <c r="J6" s="20" t="str">
        <f>_xlfn.IFERROR(Table1345678911[[#This Row],[Column5]]/Table1345678911[[#This Row],[2011]],"0%")</f>
        <v>0%</v>
      </c>
      <c r="K6" s="72"/>
      <c r="L6" s="22"/>
      <c r="M6" s="73" t="str">
        <f>_xlfn.IFERROR(Table1345678911[[#This Row],[Column7]]/Table1345678911[[#This Row],[2012]],"0%")</f>
        <v>0%</v>
      </c>
      <c r="N6" s="50">
        <f>Table1345678911[[#This Row],[Column1]]+Table1345678911[[#This Row],[Column3]]+Table1345678911[[#This Row],[Column5]]+Table1345678911[[#This Row],[Column7]]</f>
        <v>0</v>
      </c>
      <c r="O6" s="22">
        <f>Table1345678911[[#This Row],[2009]]+Table1345678911[[#This Row],[2010]]+Table1345678911[[#This Row],[2011]]+Table1345678911[[#This Row],[2012]]</f>
        <v>0</v>
      </c>
      <c r="P6" s="20" t="str">
        <f>_xlfn.IFERROR(Table1345678911[[#This Row],[Column9]]/Table1345678911[[#This Row],[Total]],"0%")</f>
        <v>0%</v>
      </c>
    </row>
    <row r="7" spans="1:16" ht="14.25">
      <c r="A7" s="9" t="s">
        <v>34</v>
      </c>
      <c r="B7" s="32"/>
      <c r="C7" s="22"/>
      <c r="D7" s="20" t="str">
        <f>_xlfn.IFERROR(Table1345678911[[#This Row],[Column1]]/[2009],"0%")</f>
        <v>0%</v>
      </c>
      <c r="E7" s="72"/>
      <c r="F7" s="22"/>
      <c r="G7" s="73" t="str">
        <f>_xlfn.IFERROR(Table1345678911[[#This Row],[Column3]]/Table1345678911[[#This Row],[2010]],"0%")</f>
        <v>0%</v>
      </c>
      <c r="H7" s="50"/>
      <c r="I7" s="22"/>
      <c r="J7" s="20" t="str">
        <f>_xlfn.IFERROR(Table1345678911[[#This Row],[Column5]]/Table1345678911[[#This Row],[2011]],"0%")</f>
        <v>0%</v>
      </c>
      <c r="K7" s="72"/>
      <c r="L7" s="22"/>
      <c r="M7" s="73" t="str">
        <f>_xlfn.IFERROR(Table1345678911[[#This Row],[Column7]]/Table1345678911[[#This Row],[2012]],"0%")</f>
        <v>0%</v>
      </c>
      <c r="N7" s="50">
        <f>Table1345678911[[#This Row],[Column1]]+Table1345678911[[#This Row],[Column3]]+Table1345678911[[#This Row],[Column5]]+Table1345678911[[#This Row],[Column7]]</f>
        <v>0</v>
      </c>
      <c r="O7" s="22">
        <f>Table1345678911[[#This Row],[2009]]+Table1345678911[[#This Row],[2010]]+Table1345678911[[#This Row],[2011]]+Table1345678911[[#This Row],[2012]]</f>
        <v>0</v>
      </c>
      <c r="P7" s="20" t="str">
        <f>_xlfn.IFERROR(Table1345678911[[#This Row],[Column9]]/Table1345678911[[#This Row],[Total]],"0%")</f>
        <v>0%</v>
      </c>
    </row>
    <row r="8" spans="1:16" ht="14.25">
      <c r="A8" s="9" t="s">
        <v>35</v>
      </c>
      <c r="B8" s="32"/>
      <c r="C8" s="22"/>
      <c r="D8" s="25" t="str">
        <f>_xlfn.IFERROR(Table1345678911[[#This Row],[Column1]]/[2009],"0%")</f>
        <v>0%</v>
      </c>
      <c r="E8" s="66"/>
      <c r="F8" s="22"/>
      <c r="G8" s="65" t="str">
        <f>_xlfn.IFERROR(Table1345678911[[#This Row],[Column3]]/Table1345678911[[#This Row],[2010]],"0%")</f>
        <v>0%</v>
      </c>
      <c r="H8" s="52"/>
      <c r="I8" s="22"/>
      <c r="J8" s="25" t="str">
        <f>_xlfn.IFERROR(Table1345678911[[#This Row],[Column5]]/Table1345678911[[#This Row],[2011]],"0%")</f>
        <v>0%</v>
      </c>
      <c r="K8" s="66"/>
      <c r="L8" s="22"/>
      <c r="M8" s="65" t="str">
        <f>_xlfn.IFERROR(Table1345678911[[#This Row],[Column7]]/Table1345678911[[#This Row],[2012]],"0%")</f>
        <v>0%</v>
      </c>
      <c r="N8" s="52">
        <f>Table1345678911[[#This Row],[Column1]]+Table1345678911[[#This Row],[Column3]]+Table1345678911[[#This Row],[Column5]]+Table1345678911[[#This Row],[Column7]]</f>
        <v>0</v>
      </c>
      <c r="O8" s="22">
        <f>Table1345678911[[#This Row],[2009]]+Table1345678911[[#This Row],[2010]]+Table1345678911[[#This Row],[2011]]+Table1345678911[[#This Row],[2012]]</f>
        <v>0</v>
      </c>
      <c r="P8" s="25" t="str">
        <f>_xlfn.IFERROR(Table1345678911[[#This Row],[Column9]]/Table1345678911[[#This Row],[Total]],"0%")</f>
        <v>0%</v>
      </c>
    </row>
    <row r="9" spans="1:16" ht="14.25">
      <c r="A9" s="9" t="s">
        <v>5</v>
      </c>
      <c r="B9" s="31"/>
      <c r="C9" s="23"/>
      <c r="D9" s="25" t="str">
        <f>_xlfn.IFERROR(Table1345678911[[#This Row],[Column1]]/[2009],"0%")</f>
        <v>0%</v>
      </c>
      <c r="E9" s="67"/>
      <c r="F9" s="23"/>
      <c r="G9" s="65" t="str">
        <f>_xlfn.IFERROR(Table1345678911[[#This Row],[Column3]]/Table1345678911[[#This Row],[2010]],"0%")</f>
        <v>0%</v>
      </c>
      <c r="H9" s="52"/>
      <c r="I9" s="22"/>
      <c r="J9" s="25" t="str">
        <f>_xlfn.IFERROR(Table1345678911[[#This Row],[Column5]]/Table1345678911[[#This Row],[2011]],"0%")</f>
        <v>0%</v>
      </c>
      <c r="K9" s="66"/>
      <c r="L9" s="22"/>
      <c r="M9" s="65" t="str">
        <f>_xlfn.IFERROR(Table1345678911[[#This Row],[Column7]]/Table1345678911[[#This Row],[2012]],"0%")</f>
        <v>0%</v>
      </c>
      <c r="N9" s="52">
        <f>Table1345678911[[#This Row],[Column1]]+Table1345678911[[#This Row],[Column3]]+Table1345678911[[#This Row],[Column5]]+Table1345678911[[#This Row],[Column7]]</f>
        <v>0</v>
      </c>
      <c r="O9" s="22">
        <f>Table1345678911[[#This Row],[2009]]+Table1345678911[[#This Row],[2010]]+Table1345678911[[#This Row],[2011]]+Table1345678911[[#This Row],[2012]]</f>
        <v>0</v>
      </c>
      <c r="P9" s="25" t="str">
        <f>_xlfn.IFERROR(Table1345678911[[#This Row],[Column9]]/Table1345678911[[#This Row],[Total]],"0%")</f>
        <v>0%</v>
      </c>
    </row>
    <row r="10" spans="1:16" ht="14.25">
      <c r="A10" s="9" t="s">
        <v>12</v>
      </c>
      <c r="B10" s="31"/>
      <c r="C10" s="23"/>
      <c r="D10" s="25" t="str">
        <f>_xlfn.IFERROR(Table1345678911[[#This Row],[Column1]]/[2009],"0%")</f>
        <v>0%</v>
      </c>
      <c r="E10" s="67">
        <v>10156</v>
      </c>
      <c r="F10" s="23">
        <v>11439</v>
      </c>
      <c r="G10" s="68">
        <f>_xlfn.IFERROR(Table1345678911[[#This Row],[Column3]]/Table1345678911[[#This Row],[2010]],"0%")</f>
        <v>0.8878398461403969</v>
      </c>
      <c r="H10" s="51">
        <v>10411</v>
      </c>
      <c r="I10" s="23">
        <v>11799</v>
      </c>
      <c r="J10" s="24">
        <f>_xlfn.IFERROR(Table1345678911[[#This Row],[Column5]]/Table1345678911[[#This Row],[2011]],"0%")</f>
        <v>0.8823629121111959</v>
      </c>
      <c r="K10" s="67"/>
      <c r="L10" s="23"/>
      <c r="M10" s="65" t="str">
        <f>_xlfn.IFERROR(Table1345678911[[#This Row],[Column7]]/Table1345678911[[#This Row],[2012]],"0%")</f>
        <v>0%</v>
      </c>
      <c r="N10" s="51">
        <f>Table1345678911[[#This Row],[Column1]]+Table1345678911[[#This Row],[Column3]]+Table1345678911[[#This Row],[Column5]]+Table1345678911[[#This Row],[Column7]]</f>
        <v>20567</v>
      </c>
      <c r="O10" s="23">
        <f>Table1345678911[[#This Row],[2009]]+Table1345678911[[#This Row],[2010]]+Table1345678911[[#This Row],[2011]]+Table1345678911[[#This Row],[2012]]</f>
        <v>23238</v>
      </c>
      <c r="P10" s="24">
        <f>_xlfn.IFERROR(Table1345678911[[#This Row],[Column9]]/Table1345678911[[#This Row],[Total]],"0%")</f>
        <v>0.8850589551596523</v>
      </c>
    </row>
    <row r="11" spans="1:16" ht="14.25">
      <c r="A11" s="9" t="s">
        <v>8</v>
      </c>
      <c r="B11" s="31">
        <v>10041</v>
      </c>
      <c r="C11" s="23">
        <v>11680</v>
      </c>
      <c r="D11" s="24">
        <f>_xlfn.IFERROR(Table1345678911[[#This Row],[Column1]]/[2009],"0%")</f>
        <v>0.8596746575342465</v>
      </c>
      <c r="E11" s="67">
        <v>10377</v>
      </c>
      <c r="F11" s="23">
        <v>12288</v>
      </c>
      <c r="G11" s="68">
        <f>_xlfn.IFERROR(Table1345678911[[#This Row],[Column3]]/Table1345678911[[#This Row],[2010]],"0%")</f>
        <v>0.844482421875</v>
      </c>
      <c r="H11" s="51">
        <v>5956</v>
      </c>
      <c r="I11" s="23">
        <v>7080</v>
      </c>
      <c r="J11" s="24">
        <f>_xlfn.IFERROR(Table1345678911[[#This Row],[Column5]]/Table1345678911[[#This Row],[2011]],"0%")</f>
        <v>0.8412429378531073</v>
      </c>
      <c r="K11" s="67"/>
      <c r="L11" s="23"/>
      <c r="M11" s="65" t="str">
        <f>_xlfn.IFERROR(Table1345678911[[#This Row],[Column7]]/Table1345678911[[#This Row],[2012]],"0%")</f>
        <v>0%</v>
      </c>
      <c r="N11" s="51">
        <f>Table1345678911[[#This Row],[Column1]]+Table1345678911[[#This Row],[Column3]]+Table1345678911[[#This Row],[Column5]]+Table1345678911[[#This Row],[Column7]]</f>
        <v>26374</v>
      </c>
      <c r="O11" s="23">
        <f>Table1345678911[[#This Row],[2009]]+Table1345678911[[#This Row],[2010]]+Table1345678911[[#This Row],[2011]]+Table1345678911[[#This Row],[2012]]</f>
        <v>31048</v>
      </c>
      <c r="P11" s="24">
        <f>_xlfn.IFERROR(Table1345678911[[#This Row],[Column9]]/Table1345678911[[#This Row],[Total]],"0%")</f>
        <v>0.8494589023447565</v>
      </c>
    </row>
    <row r="12" spans="1:16" s="14" customFormat="1" ht="14.25">
      <c r="A12" s="13" t="s">
        <v>36</v>
      </c>
      <c r="B12" s="33"/>
      <c r="C12" s="27"/>
      <c r="D12" s="25" t="str">
        <f>_xlfn.IFERROR(Table1345678911[[#This Row],[Column1]]/[2009],"0%")</f>
        <v>0%</v>
      </c>
      <c r="E12" s="74"/>
      <c r="F12" s="27"/>
      <c r="G12" s="65" t="str">
        <f>_xlfn.IFERROR(Table1345678911[[#This Row],[Column3]]/Table1345678911[[#This Row],[2010]],"0%")</f>
        <v>0%</v>
      </c>
      <c r="H12" s="53">
        <v>0</v>
      </c>
      <c r="I12" s="27">
        <v>1</v>
      </c>
      <c r="J12" s="28">
        <f>_xlfn.IFERROR(Table1345678911[[#This Row],[Column5]]/Table1345678911[[#This Row],[2011]],"0%")</f>
        <v>0</v>
      </c>
      <c r="K12" s="74">
        <v>3020</v>
      </c>
      <c r="L12" s="27">
        <v>14852</v>
      </c>
      <c r="M12" s="75">
        <f>_xlfn.IFERROR(Table1345678911[[#This Row],[Column7]]/Table1345678911[[#This Row],[2012]],"0%")</f>
        <v>0.20333961755992458</v>
      </c>
      <c r="N12" s="53">
        <f>Table1345678911[[#This Row],[Column1]]+Table1345678911[[#This Row],[Column3]]+Table1345678911[[#This Row],[Column5]]+Table1345678911[[#This Row],[Column7]]</f>
        <v>3020</v>
      </c>
      <c r="O12" s="27">
        <f>Table1345678911[[#This Row],[2009]]+Table1345678911[[#This Row],[2010]]+Table1345678911[[#This Row],[2011]]+Table1345678911[[#This Row],[2012]]</f>
        <v>14853</v>
      </c>
      <c r="P12" s="28">
        <f>_xlfn.IFERROR(Table1345678911[[#This Row],[Column9]]/Table1345678911[[#This Row],[Total]],"0%")</f>
        <v>0.20332592742206962</v>
      </c>
    </row>
    <row r="13" spans="1:16" ht="14.25">
      <c r="A13" s="9" t="s">
        <v>37</v>
      </c>
      <c r="B13" s="32"/>
      <c r="C13" s="22"/>
      <c r="D13" s="25" t="str">
        <f>_xlfn.IFERROR(Table1345678911[[#This Row],[Column1]]/[2009],"0%")</f>
        <v>0%</v>
      </c>
      <c r="E13" s="66"/>
      <c r="F13" s="22"/>
      <c r="G13" s="65" t="str">
        <f>_xlfn.IFERROR(Table1345678911[[#This Row],[Column3]]/Table1345678911[[#This Row],[2010]],"0%")</f>
        <v>0%</v>
      </c>
      <c r="H13" s="52"/>
      <c r="I13" s="22"/>
      <c r="J13" s="25" t="str">
        <f>_xlfn.IFERROR(Table1345678911[[#This Row],[Column5]]/Table1345678911[[#This Row],[2011]],"0%")</f>
        <v>0%</v>
      </c>
      <c r="K13" s="66"/>
      <c r="L13" s="22"/>
      <c r="M13" s="65" t="str">
        <f>_xlfn.IFERROR(Table1345678911[[#This Row],[Column7]]/Table1345678911[[#This Row],[2012]],"0%")</f>
        <v>0%</v>
      </c>
      <c r="N13" s="52">
        <f>Table1345678911[[#This Row],[Column1]]+Table1345678911[[#This Row],[Column3]]+Table1345678911[[#This Row],[Column5]]+Table1345678911[[#This Row],[Column7]]</f>
        <v>0</v>
      </c>
      <c r="O13" s="22">
        <f>Table1345678911[[#This Row],[2009]]+Table1345678911[[#This Row],[2010]]+Table1345678911[[#This Row],[2011]]+Table1345678911[[#This Row],[2012]]</f>
        <v>0</v>
      </c>
      <c r="P13" s="25" t="str">
        <f>_xlfn.IFERROR(Table1345678911[[#This Row],[Column9]]/Table1345678911[[#This Row],[Total]],"0%")</f>
        <v>0%</v>
      </c>
    </row>
    <row r="14" spans="1:16" ht="14.25">
      <c r="A14" s="9" t="s">
        <v>38</v>
      </c>
      <c r="B14" s="32"/>
      <c r="C14" s="22"/>
      <c r="D14" s="25" t="str">
        <f>_xlfn.IFERROR(Table1345678911[[#This Row],[Column1]]/[2009],"0%")</f>
        <v>0%</v>
      </c>
      <c r="E14" s="66"/>
      <c r="F14" s="22"/>
      <c r="G14" s="65" t="str">
        <f>_xlfn.IFERROR(Table1345678911[[#This Row],[Column3]]/Table1345678911[[#This Row],[2010]],"0%")</f>
        <v>0%</v>
      </c>
      <c r="H14" s="52"/>
      <c r="I14" s="22"/>
      <c r="J14" s="25" t="str">
        <f>_xlfn.IFERROR(Table1345678911[[#This Row],[Column5]]/Table1345678911[[#This Row],[2011]],"0%")</f>
        <v>0%</v>
      </c>
      <c r="K14" s="66"/>
      <c r="L14" s="22"/>
      <c r="M14" s="65" t="str">
        <f>_xlfn.IFERROR(Table1345678911[[#This Row],[Column7]]/Table1345678911[[#This Row],[2012]],"0%")</f>
        <v>0%</v>
      </c>
      <c r="N14" s="52">
        <f>Table1345678911[[#This Row],[Column1]]+Table1345678911[[#This Row],[Column3]]+Table1345678911[[#This Row],[Column5]]+Table1345678911[[#This Row],[Column7]]</f>
        <v>0</v>
      </c>
      <c r="O14" s="22">
        <f>Table1345678911[[#This Row],[2009]]+Table1345678911[[#This Row],[2010]]+Table1345678911[[#This Row],[2011]]+Table1345678911[[#This Row],[2012]]</f>
        <v>0</v>
      </c>
      <c r="P14" s="25" t="str">
        <f>_xlfn.IFERROR(Table1345678911[[#This Row],[Column9]]/Table1345678911[[#This Row],[Total]],"0%")</f>
        <v>0%</v>
      </c>
    </row>
    <row r="15" spans="1:16" ht="14.25">
      <c r="A15" s="9" t="s">
        <v>7</v>
      </c>
      <c r="B15" s="31"/>
      <c r="C15" s="23"/>
      <c r="D15" s="25" t="str">
        <f>_xlfn.IFERROR(Table1345678911[[#This Row],[Column1]]/[2009],"0%")</f>
        <v>0%</v>
      </c>
      <c r="E15" s="67">
        <v>651</v>
      </c>
      <c r="F15" s="23">
        <v>869</v>
      </c>
      <c r="G15" s="68">
        <f>_xlfn.IFERROR(Table1345678911[[#This Row],[Column3]]/Table1345678911[[#This Row],[2010]],"0%")</f>
        <v>0.7491369390103567</v>
      </c>
      <c r="H15" s="51">
        <v>8130</v>
      </c>
      <c r="I15" s="23">
        <v>9848</v>
      </c>
      <c r="J15" s="24">
        <f>_xlfn.IFERROR(Table1345678911[[#This Row],[Column5]]/Table1345678911[[#This Row],[2011]],"0%")</f>
        <v>0.8255483346872461</v>
      </c>
      <c r="K15" s="67">
        <v>30941</v>
      </c>
      <c r="L15" s="23">
        <v>45356</v>
      </c>
      <c r="M15" s="68">
        <f>_xlfn.IFERROR(Table1345678911[[#This Row],[Column7]]/Table1345678911[[#This Row],[2012]],"0%")</f>
        <v>0.6821809683393597</v>
      </c>
      <c r="N15" s="51">
        <f>Table1345678911[[#This Row],[Column1]]+Table1345678911[[#This Row],[Column3]]+Table1345678911[[#This Row],[Column5]]+Table1345678911[[#This Row],[Column7]]</f>
        <v>39722</v>
      </c>
      <c r="O15" s="23">
        <f>Table1345678911[[#This Row],[2009]]+Table1345678911[[#This Row],[2010]]+Table1345678911[[#This Row],[2011]]+Table1345678911[[#This Row],[2012]]</f>
        <v>56073</v>
      </c>
      <c r="P15" s="24">
        <f>_xlfn.IFERROR(Table1345678911[[#This Row],[Column9]]/Table1345678911[[#This Row],[Total]],"0%")</f>
        <v>0.7083979812030745</v>
      </c>
    </row>
    <row r="16" spans="1:16" ht="14.25">
      <c r="A16" s="9" t="s">
        <v>39</v>
      </c>
      <c r="B16" s="32"/>
      <c r="C16" s="22"/>
      <c r="D16" s="25" t="str">
        <f>_xlfn.IFERROR(Table1345678911[[#This Row],[Column1]]/[2009],"0%")</f>
        <v>0%</v>
      </c>
      <c r="E16" s="66"/>
      <c r="F16" s="22"/>
      <c r="G16" s="65" t="str">
        <f>_xlfn.IFERROR(Table1345678911[[#This Row],[Column3]]/Table1345678911[[#This Row],[2010]],"0%")</f>
        <v>0%</v>
      </c>
      <c r="H16" s="52"/>
      <c r="I16" s="22"/>
      <c r="J16" s="25" t="str">
        <f>_xlfn.IFERROR(Table1345678911[[#This Row],[Column5]]/Table1345678911[[#This Row],[2011]],"0%")</f>
        <v>0%</v>
      </c>
      <c r="K16" s="66"/>
      <c r="L16" s="22"/>
      <c r="M16" s="65" t="str">
        <f>_xlfn.IFERROR(Table1345678911[[#This Row],[Column7]]/Table1345678911[[#This Row],[2012]],"0%")</f>
        <v>0%</v>
      </c>
      <c r="N16" s="52">
        <f>Table1345678911[[#This Row],[Column1]]+Table1345678911[[#This Row],[Column3]]+Table1345678911[[#This Row],[Column5]]+Table1345678911[[#This Row],[Column7]]</f>
        <v>0</v>
      </c>
      <c r="O16" s="22">
        <f>Table1345678911[[#This Row],[2009]]+Table1345678911[[#This Row],[2010]]+Table1345678911[[#This Row],[2011]]+Table1345678911[[#This Row],[2012]]</f>
        <v>0</v>
      </c>
      <c r="P16" s="25" t="str">
        <f>_xlfn.IFERROR(Table1345678911[[#This Row],[Column9]]/Table1345678911[[#This Row],[Total]],"0%")</f>
        <v>0%</v>
      </c>
    </row>
    <row r="17" spans="1:16" ht="14.25">
      <c r="A17" s="9" t="s">
        <v>16</v>
      </c>
      <c r="B17" s="31"/>
      <c r="C17" s="23"/>
      <c r="D17" s="25" t="str">
        <f>_xlfn.IFERROR(Table1345678911[[#This Row],[Column1]]/[2009],"0%")</f>
        <v>0%</v>
      </c>
      <c r="E17" s="67"/>
      <c r="F17" s="23"/>
      <c r="G17" s="65" t="str">
        <f>_xlfn.IFERROR(Table1345678911[[#This Row],[Column3]]/Table1345678911[[#This Row],[2010]],"0%")</f>
        <v>0%</v>
      </c>
      <c r="H17" s="51"/>
      <c r="I17" s="23"/>
      <c r="J17" s="25" t="str">
        <f>_xlfn.IFERROR(Table1345678911[[#This Row],[Column5]]/Table1345678911[[#This Row],[2011]],"0%")</f>
        <v>0%</v>
      </c>
      <c r="K17" s="67">
        <v>394</v>
      </c>
      <c r="L17" s="23">
        <v>2078</v>
      </c>
      <c r="M17" s="68">
        <f>_xlfn.IFERROR(Table1345678911[[#This Row],[Column7]]/Table1345678911[[#This Row],[2012]],"0%")</f>
        <v>0.18960538979788258</v>
      </c>
      <c r="N17" s="51">
        <f>Table1345678911[[#This Row],[Column1]]+Table1345678911[[#This Row],[Column3]]+Table1345678911[[#This Row],[Column5]]+Table1345678911[[#This Row],[Column7]]</f>
        <v>394</v>
      </c>
      <c r="O17" s="23">
        <f>Table1345678911[[#This Row],[2009]]+Table1345678911[[#This Row],[2010]]+Table1345678911[[#This Row],[2011]]+Table1345678911[[#This Row],[2012]]</f>
        <v>2078</v>
      </c>
      <c r="P17" s="24">
        <f>_xlfn.IFERROR(Table1345678911[[#This Row],[Column9]]/Table1345678911[[#This Row],[Total]],"0%")</f>
        <v>0.18960538979788258</v>
      </c>
    </row>
    <row r="18" spans="1:16" ht="14.25">
      <c r="A18" s="9" t="s">
        <v>40</v>
      </c>
      <c r="B18" s="32"/>
      <c r="C18" s="22"/>
      <c r="D18" s="25" t="str">
        <f>_xlfn.IFERROR(Table1345678911[[#This Row],[Column1]]/[2009],"0%")</f>
        <v>0%</v>
      </c>
      <c r="E18" s="66"/>
      <c r="F18" s="22"/>
      <c r="G18" s="65" t="str">
        <f>_xlfn.IFERROR(Table1345678911[[#This Row],[Column3]]/Table1345678911[[#This Row],[2010]],"0%")</f>
        <v>0%</v>
      </c>
      <c r="H18" s="52"/>
      <c r="I18" s="22"/>
      <c r="J18" s="25" t="str">
        <f>_xlfn.IFERROR(Table1345678911[[#This Row],[Column5]]/Table1345678911[[#This Row],[2011]],"0%")</f>
        <v>0%</v>
      </c>
      <c r="K18" s="66"/>
      <c r="L18" s="22"/>
      <c r="M18" s="65" t="str">
        <f>_xlfn.IFERROR(Table1345678911[[#This Row],[Column7]]/Table1345678911[[#This Row],[2012]],"0%")</f>
        <v>0%</v>
      </c>
      <c r="N18" s="52">
        <f>Table1345678911[[#This Row],[Column1]]+Table1345678911[[#This Row],[Column3]]+Table1345678911[[#This Row],[Column5]]+Table1345678911[[#This Row],[Column7]]</f>
        <v>0</v>
      </c>
      <c r="O18" s="22">
        <f>Table1345678911[[#This Row],[2009]]+Table1345678911[[#This Row],[2010]]+Table1345678911[[#This Row],[2011]]+Table1345678911[[#This Row],[2012]]</f>
        <v>0</v>
      </c>
      <c r="P18" s="25" t="str">
        <f>_xlfn.IFERROR(Table1345678911[[#This Row],[Column9]]/Table1345678911[[#This Row],[Total]],"0%")</f>
        <v>0%</v>
      </c>
    </row>
    <row r="19" spans="1:16" ht="14.25">
      <c r="A19" s="9" t="s">
        <v>41</v>
      </c>
      <c r="B19" s="32"/>
      <c r="C19" s="22"/>
      <c r="D19" s="25" t="str">
        <f>_xlfn.IFERROR(Table1345678911[[#This Row],[Column1]]/[2009],"0%")</f>
        <v>0%</v>
      </c>
      <c r="E19" s="66"/>
      <c r="F19" s="22"/>
      <c r="G19" s="65" t="str">
        <f>_xlfn.IFERROR(Table1345678911[[#This Row],[Column3]]/Table1345678911[[#This Row],[2010]],"0%")</f>
        <v>0%</v>
      </c>
      <c r="H19" s="52"/>
      <c r="I19" s="22"/>
      <c r="J19" s="25" t="str">
        <f>_xlfn.IFERROR(Table1345678911[[#This Row],[Column5]]/Table1345678911[[#This Row],[2011]],"0%")</f>
        <v>0%</v>
      </c>
      <c r="K19" s="66"/>
      <c r="L19" s="22"/>
      <c r="M19" s="65" t="str">
        <f>_xlfn.IFERROR(Table1345678911[[#This Row],[Column7]]/Table1345678911[[#This Row],[2012]],"0%")</f>
        <v>0%</v>
      </c>
      <c r="N19" s="52">
        <f>Table1345678911[[#This Row],[Column1]]+Table1345678911[[#This Row],[Column3]]+Table1345678911[[#This Row],[Column5]]+Table1345678911[[#This Row],[Column7]]</f>
        <v>0</v>
      </c>
      <c r="O19" s="22">
        <f>Table1345678911[[#This Row],[2009]]+Table1345678911[[#This Row],[2010]]+Table1345678911[[#This Row],[2011]]+Table1345678911[[#This Row],[2012]]</f>
        <v>0</v>
      </c>
      <c r="P19" s="25" t="str">
        <f>_xlfn.IFERROR(Table1345678911[[#This Row],[Column9]]/Table1345678911[[#This Row],[Total]],"0%")</f>
        <v>0%</v>
      </c>
    </row>
    <row r="20" spans="1:16" ht="14.25">
      <c r="A20" s="9" t="s">
        <v>42</v>
      </c>
      <c r="B20" s="32"/>
      <c r="C20" s="22"/>
      <c r="D20" s="25" t="str">
        <f>_xlfn.IFERROR(Table1345678911[[#This Row],[Column1]]/[2009],"0%")</f>
        <v>0%</v>
      </c>
      <c r="E20" s="66"/>
      <c r="F20" s="22"/>
      <c r="G20" s="65" t="str">
        <f>_xlfn.IFERROR(Table1345678911[[#This Row],[Column3]]/Table1345678911[[#This Row],[2010]],"0%")</f>
        <v>0%</v>
      </c>
      <c r="H20" s="52"/>
      <c r="I20" s="22"/>
      <c r="J20" s="25" t="str">
        <f>_xlfn.IFERROR(Table1345678911[[#This Row],[Column5]]/Table1345678911[[#This Row],[2011]],"0%")</f>
        <v>0%</v>
      </c>
      <c r="K20" s="66"/>
      <c r="L20" s="22"/>
      <c r="M20" s="65" t="str">
        <f>_xlfn.IFERROR(Table1345678911[[#This Row],[Column7]]/Table1345678911[[#This Row],[2012]],"0%")</f>
        <v>0%</v>
      </c>
      <c r="N20" s="52">
        <f>Table1345678911[[#This Row],[Column1]]+Table1345678911[[#This Row],[Column3]]+Table1345678911[[#This Row],[Column5]]+Table1345678911[[#This Row],[Column7]]</f>
        <v>0</v>
      </c>
      <c r="O20" s="22">
        <f>Table1345678911[[#This Row],[2009]]+Table1345678911[[#This Row],[2010]]+Table1345678911[[#This Row],[2011]]+Table1345678911[[#This Row],[2012]]</f>
        <v>0</v>
      </c>
      <c r="P20" s="25" t="str">
        <f>_xlfn.IFERROR(Table1345678911[[#This Row],[Column9]]/Table1345678911[[#This Row],[Total]],"0%")</f>
        <v>0%</v>
      </c>
    </row>
    <row r="21" spans="1:16" s="14" customFormat="1" ht="14.25">
      <c r="A21" s="13" t="s">
        <v>43</v>
      </c>
      <c r="B21" s="33"/>
      <c r="C21" s="27"/>
      <c r="D21" s="25" t="str">
        <f>_xlfn.IFERROR(Table1345678911[[#This Row],[Column1]]/[2009],"0%")</f>
        <v>0%</v>
      </c>
      <c r="E21" s="74">
        <v>2368</v>
      </c>
      <c r="F21" s="27">
        <v>4445</v>
      </c>
      <c r="G21" s="75">
        <f>_xlfn.IFERROR(Table1345678911[[#This Row],[Column3]]/Table1345678911[[#This Row],[2010]],"0%")</f>
        <v>0.5327334083239595</v>
      </c>
      <c r="H21" s="53">
        <v>2491</v>
      </c>
      <c r="I21" s="27">
        <v>4757</v>
      </c>
      <c r="J21" s="28">
        <f>_xlfn.IFERROR(Table1345678911[[#This Row],[Column5]]/Table1345678911[[#This Row],[2011]],"0%")</f>
        <v>0.5236493588396048</v>
      </c>
      <c r="K21" s="74"/>
      <c r="L21" s="27"/>
      <c r="M21" s="65" t="str">
        <f>_xlfn.IFERROR(Table1345678911[[#This Row],[Column7]]/Table1345678911[[#This Row],[2012]],"0%")</f>
        <v>0%</v>
      </c>
      <c r="N21" s="53">
        <f>Table1345678911[[#This Row],[Column1]]+Table1345678911[[#This Row],[Column3]]+Table1345678911[[#This Row],[Column5]]+Table1345678911[[#This Row],[Column7]]</f>
        <v>4859</v>
      </c>
      <c r="O21" s="27">
        <f>Table1345678911[[#This Row],[2009]]+Table1345678911[[#This Row],[2010]]+Table1345678911[[#This Row],[2011]]+Table1345678911[[#This Row],[2012]]</f>
        <v>9202</v>
      </c>
      <c r="P21" s="28">
        <f>_xlfn.IFERROR(Table1345678911[[#This Row],[Column9]]/Table1345678911[[#This Row],[Total]],"0%")</f>
        <v>0.5280373831775701</v>
      </c>
    </row>
    <row r="22" spans="1:16" ht="14.25">
      <c r="A22" s="9" t="s">
        <v>44</v>
      </c>
      <c r="B22" s="32"/>
      <c r="C22" s="22"/>
      <c r="D22" s="25" t="str">
        <f>_xlfn.IFERROR(Table1345678911[[#This Row],[Column1]]/[2009],"0%")</f>
        <v>0%</v>
      </c>
      <c r="E22" s="66"/>
      <c r="F22" s="22"/>
      <c r="G22" s="65" t="str">
        <f>_xlfn.IFERROR(Table1345678911[[#This Row],[Column3]]/Table1345678911[[#This Row],[2010]],"0%")</f>
        <v>0%</v>
      </c>
      <c r="H22" s="52"/>
      <c r="I22" s="22"/>
      <c r="J22" s="25" t="str">
        <f>_xlfn.IFERROR(Table1345678911[[#This Row],[Column5]]/Table1345678911[[#This Row],[2011]],"0%")</f>
        <v>0%</v>
      </c>
      <c r="K22" s="66"/>
      <c r="L22" s="22"/>
      <c r="M22" s="65" t="str">
        <f>_xlfn.IFERROR(Table1345678911[[#This Row],[Column7]]/Table1345678911[[#This Row],[2012]],"0%")</f>
        <v>0%</v>
      </c>
      <c r="N22" s="52">
        <f>Table1345678911[[#This Row],[Column1]]+Table1345678911[[#This Row],[Column3]]+Table1345678911[[#This Row],[Column5]]+Table1345678911[[#This Row],[Column7]]</f>
        <v>0</v>
      </c>
      <c r="O22" s="22">
        <f>Table1345678911[[#This Row],[2009]]+Table1345678911[[#This Row],[2010]]+Table1345678911[[#This Row],[2011]]+Table1345678911[[#This Row],[2012]]</f>
        <v>0</v>
      </c>
      <c r="P22" s="25" t="str">
        <f>_xlfn.IFERROR(Table1345678911[[#This Row],[Column9]]/Table1345678911[[#This Row],[Total]],"0%")</f>
        <v>0%</v>
      </c>
    </row>
    <row r="23" spans="1:16" ht="14.25">
      <c r="A23" s="9" t="s">
        <v>45</v>
      </c>
      <c r="B23" s="32"/>
      <c r="C23" s="22"/>
      <c r="D23" s="25" t="str">
        <f>_xlfn.IFERROR(Table1345678911[[#This Row],[Column1]]/[2009],"0%")</f>
        <v>0%</v>
      </c>
      <c r="E23" s="66"/>
      <c r="F23" s="22"/>
      <c r="G23" s="65" t="str">
        <f>_xlfn.IFERROR(Table1345678911[[#This Row],[Column3]]/Table1345678911[[#This Row],[2010]],"0%")</f>
        <v>0%</v>
      </c>
      <c r="H23" s="52"/>
      <c r="I23" s="22"/>
      <c r="J23" s="25" t="str">
        <f>_xlfn.IFERROR(Table1345678911[[#This Row],[Column5]]/Table1345678911[[#This Row],[2011]],"0%")</f>
        <v>0%</v>
      </c>
      <c r="K23" s="66"/>
      <c r="L23" s="22"/>
      <c r="M23" s="65" t="str">
        <f>_xlfn.IFERROR(Table1345678911[[#This Row],[Column7]]/Table1345678911[[#This Row],[2012]],"0%")</f>
        <v>0%</v>
      </c>
      <c r="N23" s="52">
        <f>Table1345678911[[#This Row],[Column1]]+Table1345678911[[#This Row],[Column3]]+Table1345678911[[#This Row],[Column5]]+Table1345678911[[#This Row],[Column7]]</f>
        <v>0</v>
      </c>
      <c r="O23" s="22">
        <f>Table1345678911[[#This Row],[2009]]+Table1345678911[[#This Row],[2010]]+Table1345678911[[#This Row],[2011]]+Table1345678911[[#This Row],[2012]]</f>
        <v>0</v>
      </c>
      <c r="P23" s="25" t="str">
        <f>_xlfn.IFERROR(Table1345678911[[#This Row],[Column9]]/Table1345678911[[#This Row],[Total]],"0%")</f>
        <v>0%</v>
      </c>
    </row>
    <row r="24" spans="1:16" ht="14.25">
      <c r="A24" s="9" t="s">
        <v>6</v>
      </c>
      <c r="B24" s="31"/>
      <c r="C24" s="22"/>
      <c r="D24" s="25" t="str">
        <f>_xlfn.IFERROR(Table1345678911[[#This Row],[Column1]]/[2009],"0%")</f>
        <v>0%</v>
      </c>
      <c r="E24" s="66"/>
      <c r="F24" s="22"/>
      <c r="G24" s="65" t="str">
        <f>_xlfn.IFERROR(Table1345678911[[#This Row],[Column3]]/Table1345678911[[#This Row],[2010]],"0%")</f>
        <v>0%</v>
      </c>
      <c r="H24" s="52"/>
      <c r="I24" s="22"/>
      <c r="J24" s="25" t="str">
        <f>_xlfn.IFERROR(Table1345678911[[#This Row],[Column5]]/Table1345678911[[#This Row],[2011]],"0%")</f>
        <v>0%</v>
      </c>
      <c r="K24" s="66"/>
      <c r="L24" s="22"/>
      <c r="M24" s="65" t="str">
        <f>_xlfn.IFERROR(Table1345678911[[#This Row],[Column7]]/Table1345678911[[#This Row],[2012]],"0%")</f>
        <v>0%</v>
      </c>
      <c r="N24" s="52">
        <f>Table1345678911[[#This Row],[Column1]]+Table1345678911[[#This Row],[Column3]]+Table1345678911[[#This Row],[Column5]]+Table1345678911[[#This Row],[Column7]]</f>
        <v>0</v>
      </c>
      <c r="O24" s="22">
        <f>Table1345678911[[#This Row],[2009]]+Table1345678911[[#This Row],[2010]]+Table1345678911[[#This Row],[2011]]+Table1345678911[[#This Row],[2012]]</f>
        <v>0</v>
      </c>
      <c r="P24" s="25" t="str">
        <f>_xlfn.IFERROR(Table1345678911[[#This Row],[Column9]]/Table1345678911[[#This Row],[Total]],"0%")</f>
        <v>0%</v>
      </c>
    </row>
    <row r="25" spans="1:16" ht="14.25">
      <c r="A25" s="9" t="s">
        <v>46</v>
      </c>
      <c r="B25" s="32"/>
      <c r="C25" s="22"/>
      <c r="D25" s="25" t="str">
        <f>_xlfn.IFERROR(Table1345678911[[#This Row],[Column1]]/[2009],"0%")</f>
        <v>0%</v>
      </c>
      <c r="E25" s="66"/>
      <c r="F25" s="22"/>
      <c r="G25" s="65" t="str">
        <f>_xlfn.IFERROR(Table1345678911[[#This Row],[Column3]]/Table1345678911[[#This Row],[2010]],"0%")</f>
        <v>0%</v>
      </c>
      <c r="H25" s="52"/>
      <c r="I25" s="22"/>
      <c r="J25" s="25" t="str">
        <f>_xlfn.IFERROR(Table1345678911[[#This Row],[Column5]]/Table1345678911[[#This Row],[2011]],"0%")</f>
        <v>0%</v>
      </c>
      <c r="K25" s="66"/>
      <c r="L25" s="22"/>
      <c r="M25" s="65" t="str">
        <f>_xlfn.IFERROR(Table1345678911[[#This Row],[Column7]]/Table1345678911[[#This Row],[2012]],"0%")</f>
        <v>0%</v>
      </c>
      <c r="N25" s="52">
        <f>Table1345678911[[#This Row],[Column1]]+Table1345678911[[#This Row],[Column3]]+Table1345678911[[#This Row],[Column5]]+Table1345678911[[#This Row],[Column7]]</f>
        <v>0</v>
      </c>
      <c r="O25" s="22">
        <f>Table1345678911[[#This Row],[2009]]+Table1345678911[[#This Row],[2010]]+Table1345678911[[#This Row],[2011]]+Table1345678911[[#This Row],[2012]]</f>
        <v>0</v>
      </c>
      <c r="P25" s="25" t="str">
        <f>_xlfn.IFERROR(Table1345678911[[#This Row],[Column9]]/Table1345678911[[#This Row],[Total]],"0%")</f>
        <v>0%</v>
      </c>
    </row>
    <row r="26" spans="1:16" ht="14.25">
      <c r="A26" s="9" t="s">
        <v>47</v>
      </c>
      <c r="B26" s="32"/>
      <c r="C26" s="22"/>
      <c r="D26" s="25" t="str">
        <f>_xlfn.IFERROR(Table1345678911[[#This Row],[Column1]]/[2009],"0%")</f>
        <v>0%</v>
      </c>
      <c r="E26" s="66"/>
      <c r="F26" s="22"/>
      <c r="G26" s="65" t="str">
        <f>_xlfn.IFERROR(Table1345678911[[#This Row],[Column3]]/Table1345678911[[#This Row],[2010]],"0%")</f>
        <v>0%</v>
      </c>
      <c r="H26" s="52"/>
      <c r="I26" s="22"/>
      <c r="J26" s="25" t="str">
        <f>_xlfn.IFERROR(Table1345678911[[#This Row],[Column5]]/Table1345678911[[#This Row],[2011]],"0%")</f>
        <v>0%</v>
      </c>
      <c r="K26" s="66"/>
      <c r="L26" s="22"/>
      <c r="M26" s="65" t="str">
        <f>_xlfn.IFERROR(Table1345678911[[#This Row],[Column7]]/Table1345678911[[#This Row],[2012]],"0%")</f>
        <v>0%</v>
      </c>
      <c r="N26" s="52">
        <f>Table1345678911[[#This Row],[Column1]]+Table1345678911[[#This Row],[Column3]]+Table1345678911[[#This Row],[Column5]]+Table1345678911[[#This Row],[Column7]]</f>
        <v>0</v>
      </c>
      <c r="O26" s="22">
        <f>Table1345678911[[#This Row],[2009]]+Table1345678911[[#This Row],[2010]]+Table1345678911[[#This Row],[2011]]+Table1345678911[[#This Row],[2012]]</f>
        <v>0</v>
      </c>
      <c r="P26" s="25" t="str">
        <f>_xlfn.IFERROR(Table1345678911[[#This Row],[Column9]]/Table1345678911[[#This Row],[Total]],"0%")</f>
        <v>0%</v>
      </c>
    </row>
    <row r="27" spans="1:16" ht="14.25">
      <c r="A27" s="9" t="s">
        <v>51</v>
      </c>
      <c r="B27" s="32"/>
      <c r="C27" s="22"/>
      <c r="D27" s="25" t="str">
        <f>_xlfn.IFERROR(Table1345678911[[#This Row],[Column1]]/[2009],"0%")</f>
        <v>0%</v>
      </c>
      <c r="E27" s="66"/>
      <c r="F27" s="22"/>
      <c r="G27" s="65" t="str">
        <f>_xlfn.IFERROR(Table1345678911[[#This Row],[Column3]]/Table1345678911[[#This Row],[2010]],"0%")</f>
        <v>0%</v>
      </c>
      <c r="H27" s="52"/>
      <c r="I27" s="22"/>
      <c r="J27" s="25" t="str">
        <f>_xlfn.IFERROR(Table1345678911[[#This Row],[Column5]]/Table1345678911[[#This Row],[2011]],"0%")</f>
        <v>0%</v>
      </c>
      <c r="K27" s="66"/>
      <c r="L27" s="22"/>
      <c r="M27" s="65" t="str">
        <f>_xlfn.IFERROR(Table1345678911[[#This Row],[Column7]]/Table1345678911[[#This Row],[2012]],"0%")</f>
        <v>0%</v>
      </c>
      <c r="N27" s="52">
        <f>Table1345678911[[#This Row],[Column1]]+Table1345678911[[#This Row],[Column3]]+Table1345678911[[#This Row],[Column5]]+Table1345678911[[#This Row],[Column7]]</f>
        <v>0</v>
      </c>
      <c r="O27" s="22">
        <f>Table1345678911[[#This Row],[2009]]+Table1345678911[[#This Row],[2010]]+Table1345678911[[#This Row],[2011]]+Table1345678911[[#This Row],[2012]]</f>
        <v>0</v>
      </c>
      <c r="P27" s="25" t="str">
        <f>_xlfn.IFERROR(Table1345678911[[#This Row],[Column9]]/Table1345678911[[#This Row],[Total]],"0%")</f>
        <v>0%</v>
      </c>
    </row>
    <row r="28" spans="1:16" ht="14.25">
      <c r="A28" s="9" t="s">
        <v>10</v>
      </c>
      <c r="B28" s="33"/>
      <c r="C28" s="27"/>
      <c r="D28" s="25" t="str">
        <f>_xlfn.IFERROR(Table1345678911[[#This Row],[Column1]]/[2009],"0%")</f>
        <v>0%</v>
      </c>
      <c r="E28" s="74"/>
      <c r="F28" s="27"/>
      <c r="G28" s="65" t="str">
        <f>_xlfn.IFERROR(Table1345678911[[#This Row],[Column3]]/Table1345678911[[#This Row],[2010]],"0%")</f>
        <v>0%</v>
      </c>
      <c r="H28" s="53"/>
      <c r="I28" s="27"/>
      <c r="J28" s="25" t="str">
        <f>_xlfn.IFERROR(Table1345678911[[#This Row],[Column5]]/Table1345678911[[#This Row],[2011]],"0%")</f>
        <v>0%</v>
      </c>
      <c r="K28" s="74">
        <v>1</v>
      </c>
      <c r="L28" s="27">
        <v>1</v>
      </c>
      <c r="M28" s="75">
        <f>_xlfn.IFERROR(Table1345678911[[#This Row],[Column7]]/Table1345678911[[#This Row],[2012]],"0%")</f>
        <v>1</v>
      </c>
      <c r="N28" s="53">
        <f>Table1345678911[[#This Row],[Column1]]+Table1345678911[[#This Row],[Column3]]+Table1345678911[[#This Row],[Column5]]+Table1345678911[[#This Row],[Column7]]</f>
        <v>1</v>
      </c>
      <c r="O28" s="27">
        <f>Table1345678911[[#This Row],[2009]]+Table1345678911[[#This Row],[2010]]+Table1345678911[[#This Row],[2011]]+Table1345678911[[#This Row],[2012]]</f>
        <v>1</v>
      </c>
      <c r="P28" s="28">
        <f>_xlfn.IFERROR(Table1345678911[[#This Row],[Column9]]/Table1345678911[[#This Row],[Total]],"0%")</f>
        <v>1</v>
      </c>
    </row>
    <row r="29" spans="1:16" ht="14.25">
      <c r="A29" s="9" t="s">
        <v>9</v>
      </c>
      <c r="B29" s="31"/>
      <c r="C29" s="23"/>
      <c r="D29" s="25" t="str">
        <f>_xlfn.IFERROR(Table1345678911[[#This Row],[Column1]]/[2009],"0%")</f>
        <v>0%</v>
      </c>
      <c r="E29" s="67">
        <v>0</v>
      </c>
      <c r="F29" s="23">
        <v>3</v>
      </c>
      <c r="G29" s="68">
        <f>_xlfn.IFERROR(Table1345678911[[#This Row],[Column3]]/Table1345678911[[#This Row],[2010]],"0%")</f>
        <v>0</v>
      </c>
      <c r="H29" s="51">
        <v>0</v>
      </c>
      <c r="I29" s="23">
        <v>20950</v>
      </c>
      <c r="J29" s="24">
        <f>_xlfn.IFERROR(Table1345678911[[#This Row],[Column5]]/Table1345678911[[#This Row],[2011]],"0%")</f>
        <v>0</v>
      </c>
      <c r="K29" s="67">
        <v>0</v>
      </c>
      <c r="L29" s="23">
        <v>23180</v>
      </c>
      <c r="M29" s="68">
        <f>_xlfn.IFERROR(Table1345678911[[#This Row],[Column7]]/Table1345678911[[#This Row],[2012]],"0%")</f>
        <v>0</v>
      </c>
      <c r="N29" s="51">
        <f>Table1345678911[[#This Row],[Column1]]+Table1345678911[[#This Row],[Column3]]+Table1345678911[[#This Row],[Column5]]+Table1345678911[[#This Row],[Column7]]</f>
        <v>0</v>
      </c>
      <c r="O29" s="23">
        <f>Table1345678911[[#This Row],[2009]]+Table1345678911[[#This Row],[2010]]+Table1345678911[[#This Row],[2011]]+Table1345678911[[#This Row],[2012]]</f>
        <v>44133</v>
      </c>
      <c r="P29" s="24">
        <f>_xlfn.IFERROR(Table1345678911[[#This Row],[Column9]]/Table1345678911[[#This Row],[Total]],"0%")</f>
        <v>0</v>
      </c>
    </row>
    <row r="30" spans="1:16" s="14" customFormat="1" ht="14.25">
      <c r="A30" s="13" t="s">
        <v>50</v>
      </c>
      <c r="B30" s="33"/>
      <c r="C30" s="27"/>
      <c r="D30" s="25" t="str">
        <f>_xlfn.IFERROR(Table1345678911[[#This Row],[Column1]]/[2009],"0%")</f>
        <v>0%</v>
      </c>
      <c r="E30" s="74">
        <v>92014</v>
      </c>
      <c r="F30" s="27">
        <v>92393</v>
      </c>
      <c r="G30" s="75">
        <f>_xlfn.IFERROR(Table1345678911[[#This Row],[Column3]]/Table1345678911[[#This Row],[2010]],"0%")</f>
        <v>0.9958979576374833</v>
      </c>
      <c r="H30" s="53">
        <v>27027</v>
      </c>
      <c r="I30" s="27">
        <v>27133</v>
      </c>
      <c r="J30" s="28">
        <f>_xlfn.IFERROR(Table1345678911[[#This Row],[Column5]]/Table1345678911[[#This Row],[2011]],"0%")</f>
        <v>0.996093318099731</v>
      </c>
      <c r="K30" s="74"/>
      <c r="L30" s="27"/>
      <c r="M30" s="65" t="str">
        <f>_xlfn.IFERROR(Table1345678911[[#This Row],[Column7]]/Table1345678911[[#This Row],[2012]],"0%")</f>
        <v>0%</v>
      </c>
      <c r="N30" s="53">
        <f>Table1345678911[[#This Row],[Column1]]+Table1345678911[[#This Row],[Column3]]+Table1345678911[[#This Row],[Column5]]+Table1345678911[[#This Row],[Column7]]</f>
        <v>119041</v>
      </c>
      <c r="O30" s="27">
        <f>Table1345678911[[#This Row],[2009]]+Table1345678911[[#This Row],[2010]]+Table1345678911[[#This Row],[2011]]+Table1345678911[[#This Row],[2012]]</f>
        <v>119526</v>
      </c>
      <c r="P30" s="28">
        <f>_xlfn.IFERROR(Table1345678911[[#This Row],[Column9]]/Table1345678911[[#This Row],[Total]],"0%")</f>
        <v>0.9959423054398207</v>
      </c>
    </row>
    <row r="31" spans="1:16" ht="14.25">
      <c r="A31" s="9" t="s">
        <v>11</v>
      </c>
      <c r="B31" s="31"/>
      <c r="C31" s="23"/>
      <c r="D31" s="25" t="str">
        <f>_xlfn.IFERROR(Table1345678911[[#This Row],[Column1]]/[2009],"0%")</f>
        <v>0%</v>
      </c>
      <c r="E31" s="67"/>
      <c r="F31" s="23"/>
      <c r="G31" s="65" t="str">
        <f>_xlfn.IFERROR(Table1345678911[[#This Row],[Column3]]/Table1345678911[[#This Row],[2010]],"0%")</f>
        <v>0%</v>
      </c>
      <c r="H31" s="51"/>
      <c r="I31" s="23"/>
      <c r="J31" s="25" t="str">
        <f>_xlfn.IFERROR(Table1345678911[[#This Row],[Column5]]/Table1345678911[[#This Row],[2011]],"0%")</f>
        <v>0%</v>
      </c>
      <c r="K31" s="67">
        <v>11723</v>
      </c>
      <c r="L31" s="23">
        <v>14676</v>
      </c>
      <c r="M31" s="68">
        <f>_xlfn.IFERROR(Table1345678911[[#This Row],[Column7]]/Table1345678911[[#This Row],[2012]],"0%")</f>
        <v>0.7987871354592532</v>
      </c>
      <c r="N31" s="51">
        <f>Table1345678911[[#This Row],[Column1]]+Table1345678911[[#This Row],[Column3]]+Table1345678911[[#This Row],[Column5]]+Table1345678911[[#This Row],[Column7]]</f>
        <v>11723</v>
      </c>
      <c r="O31" s="23">
        <f>Table1345678911[[#This Row],[2009]]+Table1345678911[[#This Row],[2010]]+Table1345678911[[#This Row],[2011]]+Table1345678911[[#This Row],[2012]]</f>
        <v>14676</v>
      </c>
      <c r="P31" s="24">
        <f>_xlfn.IFERROR(Table1345678911[[#This Row],[Column9]]/Table1345678911[[#This Row],[Total]],"0%")</f>
        <v>0.7987871354592532</v>
      </c>
    </row>
    <row r="32" spans="1:16" ht="14.25">
      <c r="A32" s="9" t="s">
        <v>13</v>
      </c>
      <c r="B32" s="31"/>
      <c r="C32" s="23"/>
      <c r="D32" s="25" t="str">
        <f>_xlfn.IFERROR(Table1345678911[[#This Row],[Column1]]/[2009],"0%")</f>
        <v>0%</v>
      </c>
      <c r="E32" s="67">
        <v>4750</v>
      </c>
      <c r="F32" s="23">
        <v>5315</v>
      </c>
      <c r="G32" s="68">
        <f>_xlfn.IFERROR(Table1345678911[[#This Row],[Column3]]/Table1345678911[[#This Row],[2010]],"0%")</f>
        <v>0.8936970837253058</v>
      </c>
      <c r="H32" s="51">
        <v>5576</v>
      </c>
      <c r="I32" s="23">
        <v>6313</v>
      </c>
      <c r="J32" s="24">
        <f>_xlfn.IFERROR(Table1345678911[[#This Row],[Column5]]/Table1345678911[[#This Row],[2011]],"0%")</f>
        <v>0.8832567717408523</v>
      </c>
      <c r="K32" s="67"/>
      <c r="L32" s="23"/>
      <c r="M32" s="65" t="str">
        <f>_xlfn.IFERROR(Table1345678911[[#This Row],[Column7]]/Table1345678911[[#This Row],[2012]],"0%")</f>
        <v>0%</v>
      </c>
      <c r="N32" s="51">
        <f>Table1345678911[[#This Row],[Column1]]+Table1345678911[[#This Row],[Column3]]+Table1345678911[[#This Row],[Column5]]+Table1345678911[[#This Row],[Column7]]</f>
        <v>10326</v>
      </c>
      <c r="O32" s="23">
        <f>Table1345678911[[#This Row],[2009]]+Table1345678911[[#This Row],[2010]]+Table1345678911[[#This Row],[2011]]+Table1345678911[[#This Row],[2012]]</f>
        <v>11628</v>
      </c>
      <c r="P32" s="24">
        <f>_xlfn.IFERROR(Table1345678911[[#This Row],[Column9]]/Table1345678911[[#This Row],[Total]],"0%")</f>
        <v>0.8880288957688338</v>
      </c>
    </row>
    <row r="33" spans="1:16" ht="14.25">
      <c r="A33" s="9" t="s">
        <v>15</v>
      </c>
      <c r="B33" s="31"/>
      <c r="C33" s="23"/>
      <c r="D33" s="25" t="str">
        <f>_xlfn.IFERROR(Table1345678911[[#This Row],[Column1]]/[2009],"0%")</f>
        <v>0%</v>
      </c>
      <c r="E33" s="67"/>
      <c r="F33" s="23"/>
      <c r="G33" s="65" t="str">
        <f>_xlfn.IFERROR(Table1345678911[[#This Row],[Column3]]/Table1345678911[[#This Row],[2010]],"0%")</f>
        <v>0%</v>
      </c>
      <c r="H33" s="51">
        <v>989</v>
      </c>
      <c r="I33" s="23">
        <v>1305</v>
      </c>
      <c r="J33" s="24">
        <f>_xlfn.IFERROR(Table1345678911[[#This Row],[Column5]]/Table1345678911[[#This Row],[2011]],"0%")</f>
        <v>0.7578544061302682</v>
      </c>
      <c r="K33" s="67">
        <v>388</v>
      </c>
      <c r="L33" s="23">
        <v>573</v>
      </c>
      <c r="M33" s="68">
        <f>_xlfn.IFERROR(Table1345678911[[#This Row],[Column7]]/Table1345678911[[#This Row],[2012]],"0%")</f>
        <v>0.6771378708551483</v>
      </c>
      <c r="N33" s="51">
        <f>Table1345678911[[#This Row],[Column1]]+Table1345678911[[#This Row],[Column3]]+Table1345678911[[#This Row],[Column5]]+Table1345678911[[#This Row],[Column7]]</f>
        <v>1377</v>
      </c>
      <c r="O33" s="23">
        <f>Table1345678911[[#This Row],[2009]]+Table1345678911[[#This Row],[2010]]+Table1345678911[[#This Row],[2011]]+Table1345678911[[#This Row],[2012]]</f>
        <v>1878</v>
      </c>
      <c r="P33" s="24">
        <f>_xlfn.IFERROR(Table1345678911[[#This Row],[Column9]]/Table1345678911[[#This Row],[Total]],"0%")</f>
        <v>0.7332268370607029</v>
      </c>
    </row>
    <row r="34" spans="1:16" ht="14.25">
      <c r="A34" s="9" t="s">
        <v>49</v>
      </c>
      <c r="B34" s="31"/>
      <c r="C34" s="23"/>
      <c r="D34" s="25" t="str">
        <f>_xlfn.IFERROR(Table1345678911[[#This Row],[Column1]]/[2009],"0%")</f>
        <v>0%</v>
      </c>
      <c r="E34" s="67"/>
      <c r="F34" s="23"/>
      <c r="G34" s="65" t="str">
        <f>_xlfn.IFERROR(Table1345678911[[#This Row],[Column3]]/Table1345678911[[#This Row],[2010]],"0%")</f>
        <v>0%</v>
      </c>
      <c r="H34" s="51">
        <v>10445</v>
      </c>
      <c r="I34" s="23">
        <v>10517</v>
      </c>
      <c r="J34" s="24">
        <f>_xlfn.IFERROR(Table1345678911[[#This Row],[Column5]]/Table1345678911[[#This Row],[2011]],"0%")</f>
        <v>0.9931539412379956</v>
      </c>
      <c r="K34" s="67">
        <v>8108</v>
      </c>
      <c r="L34" s="23">
        <v>8162</v>
      </c>
      <c r="M34" s="68">
        <f>_xlfn.IFERROR(Table1345678911[[#This Row],[Column7]]/Table1345678911[[#This Row],[2012]],"0%")</f>
        <v>0.99338397451605</v>
      </c>
      <c r="N34" s="51">
        <f>Table1345678911[[#This Row],[Column1]]+Table1345678911[[#This Row],[Column3]]+Table1345678911[[#This Row],[Column5]]+Table1345678911[[#This Row],[Column7]]</f>
        <v>18553</v>
      </c>
      <c r="O34" s="23">
        <f>Table1345678911[[#This Row],[2009]]+Table1345678911[[#This Row],[2010]]+Table1345678911[[#This Row],[2011]]+Table1345678911[[#This Row],[2012]]</f>
        <v>18679</v>
      </c>
      <c r="P34" s="24">
        <f>_xlfn.IFERROR(Table1345678911[[#This Row],[Column9]]/Table1345678911[[#This Row],[Total]],"0%")</f>
        <v>0.9932544568767064</v>
      </c>
    </row>
    <row r="35" spans="1:16" ht="14.25">
      <c r="A35" s="9" t="s">
        <v>48</v>
      </c>
      <c r="B35" s="32"/>
      <c r="C35" s="22"/>
      <c r="D35" s="25" t="str">
        <f>_xlfn.IFERROR(Table1345678911[[#This Row],[Column1]]/[2009],"0%")</f>
        <v>0%</v>
      </c>
      <c r="E35" s="66"/>
      <c r="F35" s="22"/>
      <c r="G35" s="65" t="str">
        <f>_xlfn.IFERROR(Table1345678911[[#This Row],[Column3]]/Table1345678911[[#This Row],[2010]],"0%")</f>
        <v>0%</v>
      </c>
      <c r="H35" s="52"/>
      <c r="I35" s="22"/>
      <c r="J35" s="25" t="str">
        <f>_xlfn.IFERROR(Table1345678911[[#This Row],[Column5]]/Table1345678911[[#This Row],[2011]],"0%")</f>
        <v>0%</v>
      </c>
      <c r="K35" s="66"/>
      <c r="L35" s="22"/>
      <c r="M35" s="65" t="str">
        <f>_xlfn.IFERROR(Table1345678911[[#This Row],[Column7]]/Table1345678911[[#This Row],[2012]],"0%")</f>
        <v>0%</v>
      </c>
      <c r="N35" s="52">
        <f>Table1345678911[[#This Row],[Column1]]+Table1345678911[[#This Row],[Column3]]+Table1345678911[[#This Row],[Column5]]+Table1345678911[[#This Row],[Column7]]</f>
        <v>0</v>
      </c>
      <c r="O35" s="22">
        <f>Table1345678911[[#This Row],[2009]]+Table1345678911[[#This Row],[2010]]+Table1345678911[[#This Row],[2011]]+Table1345678911[[#This Row],[2012]]</f>
        <v>0</v>
      </c>
      <c r="P35" s="25" t="str">
        <f>_xlfn.IFERROR(Table1345678911[[#This Row],[Column9]]/Table1345678911[[#This Row],[Total]],"0%")</f>
        <v>0%</v>
      </c>
    </row>
    <row r="36" spans="1:16" ht="14.25">
      <c r="A36" s="9" t="s">
        <v>4</v>
      </c>
      <c r="B36" s="34">
        <f>SUM(B4:B35)</f>
        <v>10041</v>
      </c>
      <c r="C36" s="35">
        <f>SUM(C4:C35)</f>
        <v>11680</v>
      </c>
      <c r="D36" s="37">
        <f>_xlfn.IFERROR(Table1345678911[[#This Row],[Column1]]/[2009],"0%")</f>
        <v>0.8596746575342465</v>
      </c>
      <c r="E36" s="76">
        <f>SUM(E4:E35)</f>
        <v>120316</v>
      </c>
      <c r="F36" s="35">
        <f>SUM(F4:F35)</f>
        <v>126752</v>
      </c>
      <c r="G36" s="77">
        <f>_xlfn.IFERROR(Table1345678911[[#This Row],[Column3]]/Table1345678911[[#This Row],[2010]],"0%")</f>
        <v>0.9492236808886645</v>
      </c>
      <c r="H36" s="54">
        <f>SUM(H4:H35)</f>
        <v>71025</v>
      </c>
      <c r="I36" s="35">
        <f>SUM(I4:I35)</f>
        <v>99703</v>
      </c>
      <c r="J36" s="37">
        <f>_xlfn.IFERROR(Table1345678911[[#This Row],[Column5]]/Table1345678911[[#This Row],[2011]],"0%")</f>
        <v>0.7123657262068342</v>
      </c>
      <c r="K36" s="76">
        <f>SUM(K4:K35)</f>
        <v>54575</v>
      </c>
      <c r="L36" s="35">
        <f>SUM(L4:L35)</f>
        <v>108878</v>
      </c>
      <c r="M36" s="77">
        <f>_xlfn.IFERROR(Table1345678911[[#This Row],[Column7]]/Table1345678911[[#This Row],[2012]],"0%")</f>
        <v>0.501249104502287</v>
      </c>
      <c r="N36" s="55">
        <f>Table1345678911[[#This Row],[Column1]]+Table1345678911[[#This Row],[Column3]]+Table1345678911[[#This Row],[Column5]]+Table1345678911[[#This Row],[Column7]]</f>
        <v>255957</v>
      </c>
      <c r="O36" s="36">
        <f>Table1345678911[[#This Row],[2009]]+Table1345678911[[#This Row],[2010]]+Table1345678911[[#This Row],[2011]]+Table1345678911[[#This Row],[2012]]</f>
        <v>347013</v>
      </c>
      <c r="P36" s="37">
        <f>_xlfn.IFERROR(Table1345678911[[#This Row],[Column9]]/Table1345678911[[#This Row],[Total]],"0%")</f>
        <v>0.7376006086227317</v>
      </c>
    </row>
  </sheetData>
  <printOptions/>
  <pageMargins left="0.25" right="0.25" top="0.25" bottom="0.25" header="0.3" footer="0.3"/>
  <pageSetup horizontalDpi="600" verticalDpi="600" orientation="landscape" paperSize="5" scale="11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 topLeftCell="A1">
      <selection activeCell="O36" sqref="O36"/>
    </sheetView>
  </sheetViews>
  <sheetFormatPr defaultColWidth="9.00390625" defaultRowHeight="14.25"/>
  <cols>
    <col min="1" max="1" width="18.625" style="0" customWidth="1"/>
    <col min="2" max="3" width="7.75390625" style="0" customWidth="1"/>
    <col min="4" max="4" width="7.75390625" style="2" customWidth="1"/>
    <col min="5" max="6" width="7.75390625" style="0" customWidth="1"/>
    <col min="7" max="7" width="7.75390625" style="2" customWidth="1"/>
    <col min="8" max="9" width="7.75390625" style="0" customWidth="1"/>
    <col min="10" max="10" width="7.75390625" style="2" customWidth="1"/>
    <col min="11" max="12" width="7.75390625" style="0" customWidth="1"/>
    <col min="13" max="13" width="7.75390625" style="2" customWidth="1"/>
    <col min="14" max="16" width="7.75390625" style="0" customWidth="1"/>
  </cols>
  <sheetData>
    <row r="1" spans="1:2" ht="18">
      <c r="A1" s="5" t="s">
        <v>53</v>
      </c>
      <c r="B1" s="6" t="s">
        <v>54</v>
      </c>
    </row>
    <row r="2" spans="1:16" ht="14.25">
      <c r="A2" s="3" t="s">
        <v>20</v>
      </c>
      <c r="B2" s="10" t="s">
        <v>22</v>
      </c>
      <c r="C2" s="11" t="s">
        <v>0</v>
      </c>
      <c r="D2" s="47" t="s">
        <v>23</v>
      </c>
      <c r="E2" s="60" t="s">
        <v>24</v>
      </c>
      <c r="F2" s="11" t="s">
        <v>1</v>
      </c>
      <c r="G2" s="61" t="s">
        <v>25</v>
      </c>
      <c r="H2" s="12" t="s">
        <v>26</v>
      </c>
      <c r="I2" s="11" t="s">
        <v>2</v>
      </c>
      <c r="J2" s="47" t="s">
        <v>27</v>
      </c>
      <c r="K2" s="60" t="s">
        <v>28</v>
      </c>
      <c r="L2" s="11" t="s">
        <v>3</v>
      </c>
      <c r="M2" s="61" t="s">
        <v>29</v>
      </c>
      <c r="N2" s="12" t="s">
        <v>30</v>
      </c>
      <c r="O2" s="11" t="s">
        <v>4</v>
      </c>
      <c r="P2" s="12" t="s">
        <v>31</v>
      </c>
    </row>
    <row r="3" spans="1:16" s="1" customFormat="1" ht="12" customHeight="1">
      <c r="A3" s="4">
        <v>0</v>
      </c>
      <c r="B3" s="15" t="s">
        <v>17</v>
      </c>
      <c r="C3" s="16" t="s">
        <v>18</v>
      </c>
      <c r="D3" s="48" t="s">
        <v>19</v>
      </c>
      <c r="E3" s="62" t="s">
        <v>17</v>
      </c>
      <c r="F3" s="16" t="s">
        <v>18</v>
      </c>
      <c r="G3" s="63" t="s">
        <v>19</v>
      </c>
      <c r="H3" s="49" t="s">
        <v>17</v>
      </c>
      <c r="I3" s="16" t="s">
        <v>18</v>
      </c>
      <c r="J3" s="48" t="s">
        <v>19</v>
      </c>
      <c r="K3" s="70" t="s">
        <v>17</v>
      </c>
      <c r="L3" s="16" t="s">
        <v>18</v>
      </c>
      <c r="M3" s="71" t="s">
        <v>19</v>
      </c>
      <c r="N3" s="49" t="s">
        <v>17</v>
      </c>
      <c r="O3" s="17" t="s">
        <v>18</v>
      </c>
      <c r="P3" s="18" t="s">
        <v>19</v>
      </c>
    </row>
    <row r="4" spans="1:16" s="1" customFormat="1" ht="14.25">
      <c r="A4" s="7" t="s">
        <v>32</v>
      </c>
      <c r="B4" s="30"/>
      <c r="C4" s="88"/>
      <c r="D4" s="20" t="str">
        <f>_xlfn.IFERROR(Table13[[#This Row],[Column1]]/[2009],"0%")</f>
        <v>0%</v>
      </c>
      <c r="E4" s="64"/>
      <c r="F4" s="19"/>
      <c r="G4" s="65" t="str">
        <f>_xlfn.IFERROR(Table13[[#This Row],[Column3]]/Table13[[#This Row],[2010]],"0%")</f>
        <v>0%</v>
      </c>
      <c r="H4" s="50"/>
      <c r="I4" s="19"/>
      <c r="J4" s="20" t="str">
        <f>_xlfn.IFERROR(Table13[[#This Row],[Column5]]/Table13[[#This Row],[2011]],"0%")</f>
        <v>0%</v>
      </c>
      <c r="K4" s="72"/>
      <c r="L4" s="19"/>
      <c r="M4" s="73" t="str">
        <f>_xlfn.IFERROR(Table13[[#This Row],[Column7]]/Table13[[#This Row],[2012]],"0%")</f>
        <v>0%</v>
      </c>
      <c r="N4" s="50">
        <f>Table13[[#This Row],[Column1]]+Table13[[#This Row],[Column3]]+Table13[[#This Row],[Column5]]+Table13[[#This Row],[Column7]]</f>
        <v>0</v>
      </c>
      <c r="O4" s="19">
        <f>Table13[[#This Row],[2009]]+Table13[[#This Row],[2010]]+Table13[[#This Row],[2011]]+Table13[[#This Row],[2012]]</f>
        <v>0</v>
      </c>
      <c r="P4" s="20" t="str">
        <f>_xlfn.IFERROR(Table13[[#This Row],[Column9]]/Table13[[#This Row],[Total]],"0%")</f>
        <v>0%</v>
      </c>
    </row>
    <row r="5" spans="1:16" ht="14.25">
      <c r="A5" s="9" t="s">
        <v>14</v>
      </c>
      <c r="B5" s="32" t="s">
        <v>20</v>
      </c>
      <c r="C5" s="89">
        <v>0</v>
      </c>
      <c r="D5" s="25" t="str">
        <f>_xlfn.IFERROR(Table13[[#This Row],[Column1]]/[2009],"0%")</f>
        <v>0%</v>
      </c>
      <c r="E5" s="74">
        <v>0</v>
      </c>
      <c r="F5" s="27">
        <v>8</v>
      </c>
      <c r="G5" s="75">
        <f>_xlfn.IFERROR(Table13[[#This Row],[Column3]]/Table13[[#This Row],[2010]],"0%")</f>
        <v>0</v>
      </c>
      <c r="H5" s="51">
        <v>0</v>
      </c>
      <c r="I5" s="23">
        <v>150</v>
      </c>
      <c r="J5" s="24">
        <f>_xlfn.IFERROR(Table13[[#This Row],[Column5]]/Table13[[#This Row],[2011]],"0%")</f>
        <v>0</v>
      </c>
      <c r="K5" s="66">
        <v>0</v>
      </c>
      <c r="L5" s="22">
        <v>0</v>
      </c>
      <c r="M5" s="65" t="str">
        <f>_xlfn.IFERROR(Table13[[#This Row],[Column7]]/Table13[[#This Row],[2012]],"0%")</f>
        <v>0%</v>
      </c>
      <c r="N5" s="51">
        <f>Table13[[#This Row],[Column1]]+Table13[[#This Row],[Column3]]+Table13[[#This Row],[Column5]]+Table13[[#This Row],[Column7]]</f>
        <v>0</v>
      </c>
      <c r="O5" s="23">
        <f>Table13[[#This Row],[2009]]+Table13[[#This Row],[2010]]+Table13[[#This Row],[2011]]+Table13[[#This Row],[2012]]</f>
        <v>158</v>
      </c>
      <c r="P5" s="24">
        <f>_xlfn.IFERROR(Table13[[#This Row],[Column9]]/Table13[[#This Row],[Total]],"0%")</f>
        <v>0</v>
      </c>
    </row>
    <row r="6" spans="1:16" ht="14.25">
      <c r="A6" s="9" t="s">
        <v>33</v>
      </c>
      <c r="B6" s="32"/>
      <c r="C6" s="89"/>
      <c r="D6" s="25" t="str">
        <f>_xlfn.IFERROR(Table13[[#This Row],[Column1]]/[2009],"0%")</f>
        <v>0%</v>
      </c>
      <c r="E6" s="66"/>
      <c r="F6" s="22"/>
      <c r="G6" s="65" t="str">
        <f>_xlfn.IFERROR(Table13[[#This Row],[Column3]]/Table13[[#This Row],[2010]],"0%")</f>
        <v>0%</v>
      </c>
      <c r="H6" s="52"/>
      <c r="I6" s="22"/>
      <c r="J6" s="25" t="str">
        <f>_xlfn.IFERROR(Table13[[#This Row],[Column5]]/Table13[[#This Row],[2011]],"0%")</f>
        <v>0%</v>
      </c>
      <c r="K6" s="66"/>
      <c r="L6" s="22"/>
      <c r="M6" s="65" t="str">
        <f>_xlfn.IFERROR(Table13[[#This Row],[Column7]]/Table13[[#This Row],[2012]],"0%")</f>
        <v>0%</v>
      </c>
      <c r="N6" s="52">
        <f>Table13[[#This Row],[Column1]]+Table13[[#This Row],[Column3]]+Table13[[#This Row],[Column5]]+Table13[[#This Row],[Column7]]</f>
        <v>0</v>
      </c>
      <c r="O6" s="22">
        <f>Table13[[#This Row],[2009]]+Table13[[#This Row],[2010]]+Table13[[#This Row],[2011]]+Table13[[#This Row],[2012]]</f>
        <v>0</v>
      </c>
      <c r="P6" s="25" t="str">
        <f>_xlfn.IFERROR(Table13[[#This Row],[Column9]]/Table13[[#This Row],[Total]],"0%")</f>
        <v>0%</v>
      </c>
    </row>
    <row r="7" spans="1:16" ht="14.25">
      <c r="A7" s="9" t="s">
        <v>34</v>
      </c>
      <c r="B7" s="32"/>
      <c r="C7" s="89"/>
      <c r="D7" s="25" t="str">
        <f>_xlfn.IFERROR(Table13[[#This Row],[Column1]]/[2009],"0%")</f>
        <v>0%</v>
      </c>
      <c r="E7" s="66"/>
      <c r="F7" s="22"/>
      <c r="G7" s="65" t="str">
        <f>_xlfn.IFERROR(Table13[[#This Row],[Column3]]/Table13[[#This Row],[2010]],"0%")</f>
        <v>0%</v>
      </c>
      <c r="H7" s="52"/>
      <c r="I7" s="22"/>
      <c r="J7" s="25" t="str">
        <f>_xlfn.IFERROR(Table13[[#This Row],[Column5]]/Table13[[#This Row],[2011]],"0%")</f>
        <v>0%</v>
      </c>
      <c r="K7" s="66"/>
      <c r="L7" s="22"/>
      <c r="M7" s="65" t="str">
        <f>_xlfn.IFERROR(Table13[[#This Row],[Column7]]/Table13[[#This Row],[2012]],"0%")</f>
        <v>0%</v>
      </c>
      <c r="N7" s="52">
        <f>Table13[[#This Row],[Column1]]+Table13[[#This Row],[Column3]]+Table13[[#This Row],[Column5]]+Table13[[#This Row],[Column7]]</f>
        <v>0</v>
      </c>
      <c r="O7" s="22">
        <f>Table13[[#This Row],[2009]]+Table13[[#This Row],[2010]]+Table13[[#This Row],[2011]]+Table13[[#This Row],[2012]]</f>
        <v>0</v>
      </c>
      <c r="P7" s="25" t="str">
        <f>_xlfn.IFERROR(Table13[[#This Row],[Column9]]/Table13[[#This Row],[Total]],"0%")</f>
        <v>0%</v>
      </c>
    </row>
    <row r="8" spans="1:16" ht="14.25">
      <c r="A8" s="9" t="s">
        <v>35</v>
      </c>
      <c r="B8" s="32"/>
      <c r="C8" s="89"/>
      <c r="D8" s="25" t="str">
        <f>_xlfn.IFERROR(Table13[[#This Row],[Column1]]/[2009],"0%")</f>
        <v>0%</v>
      </c>
      <c r="E8" s="66"/>
      <c r="F8" s="22"/>
      <c r="G8" s="65" t="str">
        <f>_xlfn.IFERROR(Table13[[#This Row],[Column3]]/Table13[[#This Row],[2010]],"0%")</f>
        <v>0%</v>
      </c>
      <c r="H8" s="52"/>
      <c r="I8" s="22"/>
      <c r="J8" s="25" t="str">
        <f>_xlfn.IFERROR(Table13[[#This Row],[Column5]]/Table13[[#This Row],[2011]],"0%")</f>
        <v>0%</v>
      </c>
      <c r="K8" s="66"/>
      <c r="L8" s="22"/>
      <c r="M8" s="65" t="str">
        <f>_xlfn.IFERROR(Table13[[#This Row],[Column7]]/Table13[[#This Row],[2012]],"0%")</f>
        <v>0%</v>
      </c>
      <c r="N8" s="52">
        <f>Table13[[#This Row],[Column1]]+Table13[[#This Row],[Column3]]+Table13[[#This Row],[Column5]]+Table13[[#This Row],[Column7]]</f>
        <v>0</v>
      </c>
      <c r="O8" s="22">
        <f>Table13[[#This Row],[2009]]+Table13[[#This Row],[2010]]+Table13[[#This Row],[2011]]+Table13[[#This Row],[2012]]</f>
        <v>0</v>
      </c>
      <c r="P8" s="25" t="str">
        <f>_xlfn.IFERROR(Table13[[#This Row],[Column9]]/Table13[[#This Row],[Total]],"0%")</f>
        <v>0%</v>
      </c>
    </row>
    <row r="9" spans="1:16" ht="14.25">
      <c r="A9" s="9" t="s">
        <v>5</v>
      </c>
      <c r="B9" s="32" t="s">
        <v>20</v>
      </c>
      <c r="C9" s="89">
        <v>0</v>
      </c>
      <c r="D9" s="25" t="str">
        <f>_xlfn.IFERROR(Table13[[#This Row],[Column1]]/[2009],"0%")</f>
        <v>0%</v>
      </c>
      <c r="E9" s="67">
        <v>12109</v>
      </c>
      <c r="F9" s="23">
        <v>16552</v>
      </c>
      <c r="G9" s="68">
        <f>_xlfn.IFERROR(Table13[[#This Row],[Column3]]/Table13[[#This Row],[2010]],"0%")</f>
        <v>0.7315732237796037</v>
      </c>
      <c r="H9" s="52">
        <v>0</v>
      </c>
      <c r="I9" s="22">
        <v>0</v>
      </c>
      <c r="J9" s="25" t="str">
        <f>_xlfn.IFERROR(Table13[[#This Row],[Column5]]/Table13[[#This Row],[2011]],"0%")</f>
        <v>0%</v>
      </c>
      <c r="K9" s="66">
        <v>0</v>
      </c>
      <c r="L9" s="22">
        <v>0</v>
      </c>
      <c r="M9" s="65" t="str">
        <f>_xlfn.IFERROR(Table13[[#This Row],[Column7]]/Table13[[#This Row],[2012]],"0%")</f>
        <v>0%</v>
      </c>
      <c r="N9" s="51">
        <f>Table13[[#This Row],[Column1]]+Table13[[#This Row],[Column3]]+Table13[[#This Row],[Column5]]+Table13[[#This Row],[Column7]]</f>
        <v>12109</v>
      </c>
      <c r="O9" s="23">
        <f>Table13[[#This Row],[2009]]+Table13[[#This Row],[2010]]+Table13[[#This Row],[2011]]+Table13[[#This Row],[2012]]</f>
        <v>16552</v>
      </c>
      <c r="P9" s="24">
        <f>_xlfn.IFERROR(Table13[[#This Row],[Column9]]/Table13[[#This Row],[Total]],"0%")</f>
        <v>0.7315732237796037</v>
      </c>
    </row>
    <row r="10" spans="1:16" ht="14.25">
      <c r="A10" s="9" t="s">
        <v>12</v>
      </c>
      <c r="B10" s="32" t="s">
        <v>20</v>
      </c>
      <c r="C10" s="89">
        <v>0</v>
      </c>
      <c r="D10" s="25" t="str">
        <f>_xlfn.IFERROR(Table13[[#This Row],[Column1]]/[2009],"0%")</f>
        <v>0%</v>
      </c>
      <c r="E10" s="67">
        <v>297</v>
      </c>
      <c r="F10" s="23">
        <v>411</v>
      </c>
      <c r="G10" s="68">
        <f>_xlfn.IFERROR(Table13[[#This Row],[Column3]]/Table13[[#This Row],[2010]],"0%")</f>
        <v>0.7226277372262774</v>
      </c>
      <c r="H10" s="51">
        <v>242</v>
      </c>
      <c r="I10" s="23">
        <v>357</v>
      </c>
      <c r="J10" s="24">
        <f>_xlfn.IFERROR(Table13[[#This Row],[Column5]]/Table13[[#This Row],[2011]],"0%")</f>
        <v>0.6778711484593838</v>
      </c>
      <c r="K10" s="66">
        <v>0</v>
      </c>
      <c r="L10" s="22">
        <v>0</v>
      </c>
      <c r="M10" s="65" t="str">
        <f>_xlfn.IFERROR(Table13[[#This Row],[Column7]]/Table13[[#This Row],[2012]],"0%")</f>
        <v>0%</v>
      </c>
      <c r="N10" s="51">
        <f>Table13[[#This Row],[Column1]]+Table13[[#This Row],[Column3]]+Table13[[#This Row],[Column5]]+Table13[[#This Row],[Column7]]</f>
        <v>539</v>
      </c>
      <c r="O10" s="23">
        <f>Table13[[#This Row],[2009]]+Table13[[#This Row],[2010]]+Table13[[#This Row],[2011]]+Table13[[#This Row],[2012]]</f>
        <v>768</v>
      </c>
      <c r="P10" s="24">
        <f>_xlfn.IFERROR(Table13[[#This Row],[Column9]]/Table13[[#This Row],[Total]],"0%")</f>
        <v>0.7018229166666666</v>
      </c>
    </row>
    <row r="11" spans="1:16" ht="14.25">
      <c r="A11" s="9" t="s">
        <v>8</v>
      </c>
      <c r="B11" s="31" t="s">
        <v>20</v>
      </c>
      <c r="C11" s="84">
        <v>1096</v>
      </c>
      <c r="D11" s="24">
        <f>_xlfn.IFERROR(Table13[[#This Row],[Column1]]/[2009],"0%")</f>
        <v>0</v>
      </c>
      <c r="E11" s="67">
        <v>0</v>
      </c>
      <c r="F11" s="23">
        <v>1370</v>
      </c>
      <c r="G11" s="68">
        <f>_xlfn.IFERROR(Table13[[#This Row],[Column3]]/Table13[[#This Row],[2010]],"0%")</f>
        <v>0</v>
      </c>
      <c r="H11" s="51">
        <v>0</v>
      </c>
      <c r="I11" s="23">
        <v>802</v>
      </c>
      <c r="J11" s="24">
        <f>_xlfn.IFERROR(Table13[[#This Row],[Column5]]/Table13[[#This Row],[2011]],"0%")</f>
        <v>0</v>
      </c>
      <c r="K11" s="66">
        <v>0</v>
      </c>
      <c r="L11" s="22">
        <v>0</v>
      </c>
      <c r="M11" s="65" t="str">
        <f>_xlfn.IFERROR(Table13[[#This Row],[Column7]]/Table13[[#This Row],[2012]],"0%")</f>
        <v>0%</v>
      </c>
      <c r="N11" s="51">
        <f>Table13[[#This Row],[Column1]]+Table13[[#This Row],[Column3]]+Table13[[#This Row],[Column5]]+Table13[[#This Row],[Column7]]</f>
        <v>0</v>
      </c>
      <c r="O11" s="23">
        <f>Table13[[#This Row],[2009]]+Table13[[#This Row],[2010]]+Table13[[#This Row],[2011]]+Table13[[#This Row],[2012]]</f>
        <v>3268</v>
      </c>
      <c r="P11" s="24">
        <f>_xlfn.IFERROR(Table13[[#This Row],[Column9]]/Table13[[#This Row],[Total]],"0%")</f>
        <v>0</v>
      </c>
    </row>
    <row r="12" spans="1:16" ht="14.25">
      <c r="A12" s="9" t="s">
        <v>36</v>
      </c>
      <c r="B12" s="32"/>
      <c r="C12" s="89"/>
      <c r="D12" s="25" t="str">
        <f>_xlfn.IFERROR(Table13[[#This Row],[Column1]]/[2009],"0%")</f>
        <v>0%</v>
      </c>
      <c r="E12" s="66"/>
      <c r="F12" s="22"/>
      <c r="G12" s="65" t="str">
        <f>_xlfn.IFERROR(Table13[[#This Row],[Column3]]/Table13[[#This Row],[2010]],"0%")</f>
        <v>0%</v>
      </c>
      <c r="H12" s="52"/>
      <c r="I12" s="22"/>
      <c r="J12" s="25" t="str">
        <f>_xlfn.IFERROR(Table13[[#This Row],[Column5]]/Table13[[#This Row],[2011]],"0%")</f>
        <v>0%</v>
      </c>
      <c r="K12" s="66"/>
      <c r="L12" s="22"/>
      <c r="M12" s="65" t="str">
        <f>_xlfn.IFERROR(Table13[[#This Row],[Column7]]/Table13[[#This Row],[2012]],"0%")</f>
        <v>0%</v>
      </c>
      <c r="N12" s="52">
        <f>Table13[[#This Row],[Column1]]+Table13[[#This Row],[Column3]]+Table13[[#This Row],[Column5]]+Table13[[#This Row],[Column7]]</f>
        <v>0</v>
      </c>
      <c r="O12" s="22">
        <f>Table13[[#This Row],[2009]]+Table13[[#This Row],[2010]]+Table13[[#This Row],[2011]]+Table13[[#This Row],[2012]]</f>
        <v>0</v>
      </c>
      <c r="P12" s="25" t="str">
        <f>_xlfn.IFERROR(Table13[[#This Row],[Column9]]/Table13[[#This Row],[Total]],"0%")</f>
        <v>0%</v>
      </c>
    </row>
    <row r="13" spans="1:16" ht="14.25">
      <c r="A13" s="9" t="s">
        <v>37</v>
      </c>
      <c r="B13" s="32"/>
      <c r="C13" s="89"/>
      <c r="D13" s="25" t="str">
        <f>_xlfn.IFERROR(Table13[[#This Row],[Column1]]/[2009],"0%")</f>
        <v>0%</v>
      </c>
      <c r="E13" s="66"/>
      <c r="F13" s="22"/>
      <c r="G13" s="65" t="str">
        <f>_xlfn.IFERROR(Table13[[#This Row],[Column3]]/Table13[[#This Row],[2010]],"0%")</f>
        <v>0%</v>
      </c>
      <c r="H13" s="52"/>
      <c r="I13" s="22"/>
      <c r="J13" s="25" t="str">
        <f>_xlfn.IFERROR(Table13[[#This Row],[Column5]]/Table13[[#This Row],[2011]],"0%")</f>
        <v>0%</v>
      </c>
      <c r="K13" s="66"/>
      <c r="L13" s="22"/>
      <c r="M13" s="65" t="str">
        <f>_xlfn.IFERROR(Table13[[#This Row],[Column7]]/Table13[[#This Row],[2012]],"0%")</f>
        <v>0%</v>
      </c>
      <c r="N13" s="52">
        <f>Table13[[#This Row],[Column1]]+Table13[[#This Row],[Column3]]+Table13[[#This Row],[Column5]]+Table13[[#This Row],[Column7]]</f>
        <v>0</v>
      </c>
      <c r="O13" s="22">
        <f>Table13[[#This Row],[2009]]+Table13[[#This Row],[2010]]+Table13[[#This Row],[2011]]+Table13[[#This Row],[2012]]</f>
        <v>0</v>
      </c>
      <c r="P13" s="25" t="str">
        <f>_xlfn.IFERROR(Table13[[#This Row],[Column9]]/Table13[[#This Row],[Total]],"0%")</f>
        <v>0%</v>
      </c>
    </row>
    <row r="14" spans="1:16" ht="14.25">
      <c r="A14" s="9" t="s">
        <v>38</v>
      </c>
      <c r="B14" s="32"/>
      <c r="C14" s="89"/>
      <c r="D14" s="25" t="str">
        <f>_xlfn.IFERROR(Table13[[#This Row],[Column1]]/[2009],"0%")</f>
        <v>0%</v>
      </c>
      <c r="E14" s="66"/>
      <c r="F14" s="22"/>
      <c r="G14" s="65" t="str">
        <f>_xlfn.IFERROR(Table13[[#This Row],[Column3]]/Table13[[#This Row],[2010]],"0%")</f>
        <v>0%</v>
      </c>
      <c r="H14" s="52"/>
      <c r="I14" s="22"/>
      <c r="J14" s="25" t="str">
        <f>_xlfn.IFERROR(Table13[[#This Row],[Column5]]/Table13[[#This Row],[2011]],"0%")</f>
        <v>0%</v>
      </c>
      <c r="K14" s="66"/>
      <c r="L14" s="22"/>
      <c r="M14" s="65" t="str">
        <f>_xlfn.IFERROR(Table13[[#This Row],[Column7]]/Table13[[#This Row],[2012]],"0%")</f>
        <v>0%</v>
      </c>
      <c r="N14" s="52">
        <f>Table13[[#This Row],[Column1]]+Table13[[#This Row],[Column3]]+Table13[[#This Row],[Column5]]+Table13[[#This Row],[Column7]]</f>
        <v>0</v>
      </c>
      <c r="O14" s="22">
        <f>Table13[[#This Row],[2009]]+Table13[[#This Row],[2010]]+Table13[[#This Row],[2011]]+Table13[[#This Row],[2012]]</f>
        <v>0</v>
      </c>
      <c r="P14" s="25" t="str">
        <f>_xlfn.IFERROR(Table13[[#This Row],[Column9]]/Table13[[#This Row],[Total]],"0%")</f>
        <v>0%</v>
      </c>
    </row>
    <row r="15" spans="1:16" ht="14.25">
      <c r="A15" s="9" t="s">
        <v>7</v>
      </c>
      <c r="B15" s="32" t="s">
        <v>20</v>
      </c>
      <c r="C15" s="89">
        <v>0</v>
      </c>
      <c r="D15" s="25" t="str">
        <f>_xlfn.IFERROR(Table13[[#This Row],[Column1]]/[2009],"0%")</f>
        <v>0%</v>
      </c>
      <c r="E15" s="67">
        <v>0</v>
      </c>
      <c r="F15" s="23">
        <v>38</v>
      </c>
      <c r="G15" s="68">
        <f>_xlfn.IFERROR(Table13[[#This Row],[Column3]]/Table13[[#This Row],[2010]],"0%")</f>
        <v>0</v>
      </c>
      <c r="H15" s="51">
        <v>339</v>
      </c>
      <c r="I15" s="23">
        <v>599</v>
      </c>
      <c r="J15" s="24">
        <f>_xlfn.IFERROR(Table13[[#This Row],[Column5]]/Table13[[#This Row],[2011]],"0%")</f>
        <v>0.5659432387312187</v>
      </c>
      <c r="K15" s="67">
        <v>1516</v>
      </c>
      <c r="L15" s="23">
        <v>2833</v>
      </c>
      <c r="M15" s="68">
        <f>_xlfn.IFERROR(Table13[[#This Row],[Column7]]/Table13[[#This Row],[2012]],"0%")</f>
        <v>0.5351217790328274</v>
      </c>
      <c r="N15" s="51">
        <f>Table13[[#This Row],[Column1]]+Table13[[#This Row],[Column3]]+Table13[[#This Row],[Column5]]+Table13[[#This Row],[Column7]]</f>
        <v>1855</v>
      </c>
      <c r="O15" s="23">
        <f>Table13[[#This Row],[2009]]+Table13[[#This Row],[2010]]+Table13[[#This Row],[2011]]+Table13[[#This Row],[2012]]</f>
        <v>3470</v>
      </c>
      <c r="P15" s="24">
        <f>_xlfn.IFERROR(Table13[[#This Row],[Column9]]/Table13[[#This Row],[Total]],"0%")</f>
        <v>0.5345821325648416</v>
      </c>
    </row>
    <row r="16" spans="1:16" ht="14.25">
      <c r="A16" s="9" t="s">
        <v>39</v>
      </c>
      <c r="B16" s="32"/>
      <c r="C16" s="89"/>
      <c r="D16" s="25" t="str">
        <f>_xlfn.IFERROR(Table13[[#This Row],[Column1]]/[2009],"0%")</f>
        <v>0%</v>
      </c>
      <c r="E16" s="66"/>
      <c r="F16" s="22"/>
      <c r="G16" s="65" t="str">
        <f>_xlfn.IFERROR(Table13[[#This Row],[Column3]]/Table13[[#This Row],[2010]],"0%")</f>
        <v>0%</v>
      </c>
      <c r="H16" s="52"/>
      <c r="I16" s="22"/>
      <c r="J16" s="25" t="str">
        <f>_xlfn.IFERROR(Table13[[#This Row],[Column5]]/Table13[[#This Row],[2011]],"0%")</f>
        <v>0%</v>
      </c>
      <c r="K16" s="66"/>
      <c r="L16" s="22"/>
      <c r="M16" s="65" t="str">
        <f>_xlfn.IFERROR(Table13[[#This Row],[Column7]]/Table13[[#This Row],[2012]],"0%")</f>
        <v>0%</v>
      </c>
      <c r="N16" s="52">
        <f>Table13[[#This Row],[Column1]]+Table13[[#This Row],[Column3]]+Table13[[#This Row],[Column5]]+Table13[[#This Row],[Column7]]</f>
        <v>0</v>
      </c>
      <c r="O16" s="22">
        <f>Table13[[#This Row],[2009]]+Table13[[#This Row],[2010]]+Table13[[#This Row],[2011]]+Table13[[#This Row],[2012]]</f>
        <v>0</v>
      </c>
      <c r="P16" s="25" t="str">
        <f>_xlfn.IFERROR(Table13[[#This Row],[Column9]]/Table13[[#This Row],[Total]],"0%")</f>
        <v>0%</v>
      </c>
    </row>
    <row r="17" spans="1:16" ht="14.25">
      <c r="A17" s="9" t="s">
        <v>16</v>
      </c>
      <c r="B17" s="32" t="s">
        <v>20</v>
      </c>
      <c r="C17" s="89">
        <v>0</v>
      </c>
      <c r="D17" s="25" t="str">
        <f>_xlfn.IFERROR(Table13[[#This Row],[Column1]]/[2009],"0%")</f>
        <v>0%</v>
      </c>
      <c r="E17" s="66">
        <v>0</v>
      </c>
      <c r="F17" s="22">
        <v>0</v>
      </c>
      <c r="G17" s="65" t="str">
        <f>_xlfn.IFERROR(Table13[[#This Row],[Column3]]/Table13[[#This Row],[2010]],"0%")</f>
        <v>0%</v>
      </c>
      <c r="H17" s="51">
        <v>1</v>
      </c>
      <c r="I17" s="23">
        <v>1</v>
      </c>
      <c r="J17" s="24">
        <f>_xlfn.IFERROR(Table13[[#This Row],[Column5]]/Table13[[#This Row],[2011]],"0%")</f>
        <v>1</v>
      </c>
      <c r="K17" s="67">
        <v>1</v>
      </c>
      <c r="L17" s="23">
        <v>62</v>
      </c>
      <c r="M17" s="68">
        <f>_xlfn.IFERROR(Table13[[#This Row],[Column7]]/Table13[[#This Row],[2012]],"0%")</f>
        <v>0.016129032258064516</v>
      </c>
      <c r="N17" s="51">
        <f>Table13[[#This Row],[Column1]]+Table13[[#This Row],[Column3]]+Table13[[#This Row],[Column5]]+Table13[[#This Row],[Column7]]</f>
        <v>2</v>
      </c>
      <c r="O17" s="23">
        <f>Table13[[#This Row],[2009]]+Table13[[#This Row],[2010]]+Table13[[#This Row],[2011]]+Table13[[#This Row],[2012]]</f>
        <v>63</v>
      </c>
      <c r="P17" s="24">
        <f>_xlfn.IFERROR(Table13[[#This Row],[Column9]]/Table13[[#This Row],[Total]],"0%")</f>
        <v>0.031746031746031744</v>
      </c>
    </row>
    <row r="18" spans="1:16" ht="14.25">
      <c r="A18" s="9" t="s">
        <v>40</v>
      </c>
      <c r="B18" s="32"/>
      <c r="C18" s="89"/>
      <c r="D18" s="25" t="str">
        <f>_xlfn.IFERROR(Table13[[#This Row],[Column1]]/[2009],"0%")</f>
        <v>0%</v>
      </c>
      <c r="E18" s="66"/>
      <c r="F18" s="22"/>
      <c r="G18" s="65" t="str">
        <f>_xlfn.IFERROR(Table13[[#This Row],[Column3]]/Table13[[#This Row],[2010]],"0%")</f>
        <v>0%</v>
      </c>
      <c r="H18" s="52"/>
      <c r="I18" s="22"/>
      <c r="J18" s="25" t="str">
        <f>_xlfn.IFERROR(Table13[[#This Row],[Column5]]/Table13[[#This Row],[2011]],"0%")</f>
        <v>0%</v>
      </c>
      <c r="K18" s="66"/>
      <c r="L18" s="22"/>
      <c r="M18" s="65" t="str">
        <f>_xlfn.IFERROR(Table13[[#This Row],[Column7]]/Table13[[#This Row],[2012]],"0%")</f>
        <v>0%</v>
      </c>
      <c r="N18" s="52">
        <f>Table13[[#This Row],[Column1]]+Table13[[#This Row],[Column3]]+Table13[[#This Row],[Column5]]+Table13[[#This Row],[Column7]]</f>
        <v>0</v>
      </c>
      <c r="O18" s="22">
        <f>Table13[[#This Row],[2009]]+Table13[[#This Row],[2010]]+Table13[[#This Row],[2011]]+Table13[[#This Row],[2012]]</f>
        <v>0</v>
      </c>
      <c r="P18" s="25" t="str">
        <f>_xlfn.IFERROR(Table13[[#This Row],[Column9]]/Table13[[#This Row],[Total]],"0%")</f>
        <v>0%</v>
      </c>
    </row>
    <row r="19" spans="1:16" ht="14.25">
      <c r="A19" s="9" t="s">
        <v>41</v>
      </c>
      <c r="B19" s="32"/>
      <c r="C19" s="89"/>
      <c r="D19" s="25" t="str">
        <f>_xlfn.IFERROR(Table13[[#This Row],[Column1]]/[2009],"0%")</f>
        <v>0%</v>
      </c>
      <c r="E19" s="66"/>
      <c r="F19" s="22"/>
      <c r="G19" s="65" t="str">
        <f>_xlfn.IFERROR(Table13[[#This Row],[Column3]]/Table13[[#This Row],[2010]],"0%")</f>
        <v>0%</v>
      </c>
      <c r="H19" s="52"/>
      <c r="I19" s="22"/>
      <c r="J19" s="25" t="str">
        <f>_xlfn.IFERROR(Table13[[#This Row],[Column5]]/Table13[[#This Row],[2011]],"0%")</f>
        <v>0%</v>
      </c>
      <c r="K19" s="66"/>
      <c r="L19" s="22"/>
      <c r="M19" s="65" t="str">
        <f>_xlfn.IFERROR(Table13[[#This Row],[Column7]]/Table13[[#This Row],[2012]],"0%")</f>
        <v>0%</v>
      </c>
      <c r="N19" s="52">
        <f>Table13[[#This Row],[Column1]]+Table13[[#This Row],[Column3]]+Table13[[#This Row],[Column5]]+Table13[[#This Row],[Column7]]</f>
        <v>0</v>
      </c>
      <c r="O19" s="22">
        <f>Table13[[#This Row],[2009]]+Table13[[#This Row],[2010]]+Table13[[#This Row],[2011]]+Table13[[#This Row],[2012]]</f>
        <v>0</v>
      </c>
      <c r="P19" s="25" t="str">
        <f>_xlfn.IFERROR(Table13[[#This Row],[Column9]]/Table13[[#This Row],[Total]],"0%")</f>
        <v>0%</v>
      </c>
    </row>
    <row r="20" spans="1:16" ht="14.25">
      <c r="A20" s="9" t="s">
        <v>42</v>
      </c>
      <c r="B20" s="32"/>
      <c r="C20" s="89"/>
      <c r="D20" s="25" t="str">
        <f>_xlfn.IFERROR(Table13[[#This Row],[Column1]]/[2009],"0%")</f>
        <v>0%</v>
      </c>
      <c r="E20" s="66"/>
      <c r="F20" s="22"/>
      <c r="G20" s="65" t="str">
        <f>_xlfn.IFERROR(Table13[[#This Row],[Column3]]/Table13[[#This Row],[2010]],"0%")</f>
        <v>0%</v>
      </c>
      <c r="H20" s="52"/>
      <c r="I20" s="22"/>
      <c r="J20" s="25" t="str">
        <f>_xlfn.IFERROR(Table13[[#This Row],[Column5]]/Table13[[#This Row],[2011]],"0%")</f>
        <v>0%</v>
      </c>
      <c r="K20" s="66"/>
      <c r="L20" s="22"/>
      <c r="M20" s="65" t="str">
        <f>_xlfn.IFERROR(Table13[[#This Row],[Column7]]/Table13[[#This Row],[2012]],"0%")</f>
        <v>0%</v>
      </c>
      <c r="N20" s="52">
        <f>Table13[[#This Row],[Column1]]+Table13[[#This Row],[Column3]]+Table13[[#This Row],[Column5]]+Table13[[#This Row],[Column7]]</f>
        <v>0</v>
      </c>
      <c r="O20" s="22">
        <f>Table13[[#This Row],[2009]]+Table13[[#This Row],[2010]]+Table13[[#This Row],[2011]]+Table13[[#This Row],[2012]]</f>
        <v>0</v>
      </c>
      <c r="P20" s="25" t="str">
        <f>_xlfn.IFERROR(Table13[[#This Row],[Column9]]/Table13[[#This Row],[Total]],"0%")</f>
        <v>0%</v>
      </c>
    </row>
    <row r="21" spans="1:16" ht="14.25">
      <c r="A21" s="9" t="s">
        <v>43</v>
      </c>
      <c r="B21" s="32"/>
      <c r="C21" s="89"/>
      <c r="D21" s="25" t="str">
        <f>_xlfn.IFERROR(Table13[[#This Row],[Column1]]/[2009],"0%")</f>
        <v>0%</v>
      </c>
      <c r="E21" s="66"/>
      <c r="F21" s="22"/>
      <c r="G21" s="65" t="str">
        <f>_xlfn.IFERROR(Table13[[#This Row],[Column3]]/Table13[[#This Row],[2010]],"0%")</f>
        <v>0%</v>
      </c>
      <c r="H21" s="52"/>
      <c r="I21" s="22"/>
      <c r="J21" s="25" t="str">
        <f>_xlfn.IFERROR(Table13[[#This Row],[Column5]]/Table13[[#This Row],[2011]],"0%")</f>
        <v>0%</v>
      </c>
      <c r="K21" s="66"/>
      <c r="L21" s="22"/>
      <c r="M21" s="65" t="str">
        <f>_xlfn.IFERROR(Table13[[#This Row],[Column7]]/Table13[[#This Row],[2012]],"0%")</f>
        <v>0%</v>
      </c>
      <c r="N21" s="52">
        <f>Table13[[#This Row],[Column1]]+Table13[[#This Row],[Column3]]+Table13[[#This Row],[Column5]]+Table13[[#This Row],[Column7]]</f>
        <v>0</v>
      </c>
      <c r="O21" s="22">
        <f>Table13[[#This Row],[2009]]+Table13[[#This Row],[2010]]+Table13[[#This Row],[2011]]+Table13[[#This Row],[2012]]</f>
        <v>0</v>
      </c>
      <c r="P21" s="25" t="str">
        <f>_xlfn.IFERROR(Table13[[#This Row],[Column9]]/Table13[[#This Row],[Total]],"0%")</f>
        <v>0%</v>
      </c>
    </row>
    <row r="22" spans="1:16" ht="14.25">
      <c r="A22" s="9" t="s">
        <v>44</v>
      </c>
      <c r="B22" s="32"/>
      <c r="C22" s="89"/>
      <c r="D22" s="25" t="str">
        <f>_xlfn.IFERROR(Table13[[#This Row],[Column1]]/[2009],"0%")</f>
        <v>0%</v>
      </c>
      <c r="E22" s="66"/>
      <c r="F22" s="22"/>
      <c r="G22" s="65" t="str">
        <f>_xlfn.IFERROR(Table13[[#This Row],[Column3]]/Table13[[#This Row],[2010]],"0%")</f>
        <v>0%</v>
      </c>
      <c r="H22" s="52"/>
      <c r="I22" s="22"/>
      <c r="J22" s="25" t="str">
        <f>_xlfn.IFERROR(Table13[[#This Row],[Column5]]/Table13[[#This Row],[2011]],"0%")</f>
        <v>0%</v>
      </c>
      <c r="K22" s="66"/>
      <c r="L22" s="22"/>
      <c r="M22" s="65" t="str">
        <f>_xlfn.IFERROR(Table13[[#This Row],[Column7]]/Table13[[#This Row],[2012]],"0%")</f>
        <v>0%</v>
      </c>
      <c r="N22" s="52">
        <f>Table13[[#This Row],[Column1]]+Table13[[#This Row],[Column3]]+Table13[[#This Row],[Column5]]+Table13[[#This Row],[Column7]]</f>
        <v>0</v>
      </c>
      <c r="O22" s="22">
        <f>Table13[[#This Row],[2009]]+Table13[[#This Row],[2010]]+Table13[[#This Row],[2011]]+Table13[[#This Row],[2012]]</f>
        <v>0</v>
      </c>
      <c r="P22" s="25" t="str">
        <f>_xlfn.IFERROR(Table13[[#This Row],[Column9]]/Table13[[#This Row],[Total]],"0%")</f>
        <v>0%</v>
      </c>
    </row>
    <row r="23" spans="1:16" ht="14.25">
      <c r="A23" s="9" t="s">
        <v>45</v>
      </c>
      <c r="B23" s="32"/>
      <c r="C23" s="89"/>
      <c r="D23" s="25" t="str">
        <f>_xlfn.IFERROR(Table13[[#This Row],[Column1]]/[2009],"0%")</f>
        <v>0%</v>
      </c>
      <c r="E23" s="66"/>
      <c r="F23" s="22"/>
      <c r="G23" s="65" t="str">
        <f>_xlfn.IFERROR(Table13[[#This Row],[Column3]]/Table13[[#This Row],[2010]],"0%")</f>
        <v>0%</v>
      </c>
      <c r="H23" s="52"/>
      <c r="I23" s="22"/>
      <c r="J23" s="25" t="str">
        <f>_xlfn.IFERROR(Table13[[#This Row],[Column5]]/Table13[[#This Row],[2011]],"0%")</f>
        <v>0%</v>
      </c>
      <c r="K23" s="66"/>
      <c r="L23" s="22"/>
      <c r="M23" s="65" t="str">
        <f>_xlfn.IFERROR(Table13[[#This Row],[Column7]]/Table13[[#This Row],[2012]],"0%")</f>
        <v>0%</v>
      </c>
      <c r="N23" s="52">
        <f>Table13[[#This Row],[Column1]]+Table13[[#This Row],[Column3]]+Table13[[#This Row],[Column5]]+Table13[[#This Row],[Column7]]</f>
        <v>0</v>
      </c>
      <c r="O23" s="22">
        <f>Table13[[#This Row],[2009]]+Table13[[#This Row],[2010]]+Table13[[#This Row],[2011]]+Table13[[#This Row],[2012]]</f>
        <v>0</v>
      </c>
      <c r="P23" s="25" t="str">
        <f>_xlfn.IFERROR(Table13[[#This Row],[Column9]]/Table13[[#This Row],[Total]],"0%")</f>
        <v>0%</v>
      </c>
    </row>
    <row r="24" spans="1:16" ht="14.25">
      <c r="A24" s="9" t="s">
        <v>6</v>
      </c>
      <c r="B24" s="31">
        <v>2</v>
      </c>
      <c r="C24" s="84">
        <v>2</v>
      </c>
      <c r="D24" s="24">
        <f>_xlfn.IFERROR(Table13[[#This Row],[Column1]]/[2009],"0%")</f>
        <v>1</v>
      </c>
      <c r="E24" s="67">
        <v>2312</v>
      </c>
      <c r="F24" s="23">
        <v>3904</v>
      </c>
      <c r="G24" s="68">
        <f>_xlfn.IFERROR(Table13[[#This Row],[Column3]]/Table13[[#This Row],[2010]],"0%")</f>
        <v>0.5922131147540983</v>
      </c>
      <c r="H24" s="51">
        <v>734</v>
      </c>
      <c r="I24" s="23">
        <v>1247</v>
      </c>
      <c r="J24" s="24">
        <f>_xlfn.IFERROR(Table13[[#This Row],[Column5]]/Table13[[#This Row],[2011]],"0%")</f>
        <v>0.5886126704089816</v>
      </c>
      <c r="K24" s="66">
        <v>0</v>
      </c>
      <c r="L24" s="22">
        <v>0</v>
      </c>
      <c r="M24" s="65" t="str">
        <f>_xlfn.IFERROR(Table13[[#This Row],[Column7]]/Table13[[#This Row],[2012]],"0%")</f>
        <v>0%</v>
      </c>
      <c r="N24" s="51">
        <f>Table13[[#This Row],[Column1]]+Table13[[#This Row],[Column3]]+Table13[[#This Row],[Column5]]+Table13[[#This Row],[Column7]]</f>
        <v>3048</v>
      </c>
      <c r="O24" s="23">
        <f>Table13[[#This Row],[2009]]+Table13[[#This Row],[2010]]+Table13[[#This Row],[2011]]+Table13[[#This Row],[2012]]</f>
        <v>5153</v>
      </c>
      <c r="P24" s="24">
        <f>_xlfn.IFERROR(Table13[[#This Row],[Column9]]/Table13[[#This Row],[Total]],"0%")</f>
        <v>0.5915000970308558</v>
      </c>
    </row>
    <row r="25" spans="1:16" ht="14.25">
      <c r="A25" s="9" t="s">
        <v>46</v>
      </c>
      <c r="B25" s="32"/>
      <c r="C25" s="89"/>
      <c r="D25" s="25" t="str">
        <f>_xlfn.IFERROR(Table13[[#This Row],[Column1]]/[2009],"0%")</f>
        <v>0%</v>
      </c>
      <c r="E25" s="66"/>
      <c r="F25" s="22"/>
      <c r="G25" s="65" t="str">
        <f>_xlfn.IFERROR(Table13[[#This Row],[Column3]]/Table13[[#This Row],[2010]],"0%")</f>
        <v>0%</v>
      </c>
      <c r="H25" s="52"/>
      <c r="I25" s="22"/>
      <c r="J25" s="25" t="str">
        <f>_xlfn.IFERROR(Table13[[#This Row],[Column5]]/Table13[[#This Row],[2011]],"0%")</f>
        <v>0%</v>
      </c>
      <c r="K25" s="66"/>
      <c r="L25" s="22"/>
      <c r="M25" s="65" t="str">
        <f>_xlfn.IFERROR(Table13[[#This Row],[Column7]]/Table13[[#This Row],[2012]],"0%")</f>
        <v>0%</v>
      </c>
      <c r="N25" s="52">
        <f>Table13[[#This Row],[Column1]]+Table13[[#This Row],[Column3]]+Table13[[#This Row],[Column5]]+Table13[[#This Row],[Column7]]</f>
        <v>0</v>
      </c>
      <c r="O25" s="22">
        <f>Table13[[#This Row],[2009]]+Table13[[#This Row],[2010]]+Table13[[#This Row],[2011]]+Table13[[#This Row],[2012]]</f>
        <v>0</v>
      </c>
      <c r="P25" s="25" t="str">
        <f>_xlfn.IFERROR(Table13[[#This Row],[Column9]]/Table13[[#This Row],[Total]],"0%")</f>
        <v>0%</v>
      </c>
    </row>
    <row r="26" spans="1:16" ht="14.25">
      <c r="A26" s="9" t="s">
        <v>47</v>
      </c>
      <c r="B26" s="32"/>
      <c r="C26" s="89"/>
      <c r="D26" s="25" t="str">
        <f>_xlfn.IFERROR(Table13[[#This Row],[Column1]]/[2009],"0%")</f>
        <v>0%</v>
      </c>
      <c r="E26" s="66"/>
      <c r="F26" s="22"/>
      <c r="G26" s="65" t="str">
        <f>_xlfn.IFERROR(Table13[[#This Row],[Column3]]/Table13[[#This Row],[2010]],"0%")</f>
        <v>0%</v>
      </c>
      <c r="H26" s="52"/>
      <c r="I26" s="22"/>
      <c r="J26" s="25" t="str">
        <f>_xlfn.IFERROR(Table13[[#This Row],[Column5]]/Table13[[#This Row],[2011]],"0%")</f>
        <v>0%</v>
      </c>
      <c r="K26" s="66"/>
      <c r="L26" s="22"/>
      <c r="M26" s="65" t="str">
        <f>_xlfn.IFERROR(Table13[[#This Row],[Column7]]/Table13[[#This Row],[2012]],"0%")</f>
        <v>0%</v>
      </c>
      <c r="N26" s="52">
        <f>Table13[[#This Row],[Column1]]+Table13[[#This Row],[Column3]]+Table13[[#This Row],[Column5]]+Table13[[#This Row],[Column7]]</f>
        <v>0</v>
      </c>
      <c r="O26" s="22">
        <f>Table13[[#This Row],[2009]]+Table13[[#This Row],[2010]]+Table13[[#This Row],[2011]]+Table13[[#This Row],[2012]]</f>
        <v>0</v>
      </c>
      <c r="P26" s="25" t="str">
        <f>_xlfn.IFERROR(Table13[[#This Row],[Column9]]/Table13[[#This Row],[Total]],"0%")</f>
        <v>0%</v>
      </c>
    </row>
    <row r="27" spans="1:16" ht="14.25">
      <c r="A27" s="9" t="s">
        <v>51</v>
      </c>
      <c r="B27" s="32"/>
      <c r="C27" s="89"/>
      <c r="D27" s="25" t="str">
        <f>_xlfn.IFERROR(Table13[[#This Row],[Column1]]/[2009],"0%")</f>
        <v>0%</v>
      </c>
      <c r="E27" s="66"/>
      <c r="F27" s="22"/>
      <c r="G27" s="65" t="str">
        <f>_xlfn.IFERROR(Table13[[#This Row],[Column3]]/Table13[[#This Row],[2010]],"0%")</f>
        <v>0%</v>
      </c>
      <c r="H27" s="52"/>
      <c r="I27" s="22"/>
      <c r="J27" s="25" t="str">
        <f>_xlfn.IFERROR(Table13[[#This Row],[Column5]]/Table13[[#This Row],[2011]],"0%")</f>
        <v>0%</v>
      </c>
      <c r="K27" s="66"/>
      <c r="L27" s="22"/>
      <c r="M27" s="65" t="str">
        <f>_xlfn.IFERROR(Table13[[#This Row],[Column7]]/Table13[[#This Row],[2012]],"0%")</f>
        <v>0%</v>
      </c>
      <c r="N27" s="52">
        <f>Table13[[#This Row],[Column1]]+Table13[[#This Row],[Column3]]+Table13[[#This Row],[Column5]]+Table13[[#This Row],[Column7]]</f>
        <v>0</v>
      </c>
      <c r="O27" s="22">
        <f>Table13[[#This Row],[2009]]+Table13[[#This Row],[2010]]+Table13[[#This Row],[2011]]+Table13[[#This Row],[2012]]</f>
        <v>0</v>
      </c>
      <c r="P27" s="25" t="str">
        <f>_xlfn.IFERROR(Table13[[#This Row],[Column9]]/Table13[[#This Row],[Total]],"0%")</f>
        <v>0%</v>
      </c>
    </row>
    <row r="28" spans="1:16" ht="14.25">
      <c r="A28" s="9" t="s">
        <v>10</v>
      </c>
      <c r="B28" s="32" t="s">
        <v>20</v>
      </c>
      <c r="C28" s="89">
        <v>0</v>
      </c>
      <c r="D28" s="25" t="str">
        <f>_xlfn.IFERROR(Table13[[#This Row],[Column1]]/[2009],"0%")</f>
        <v>0%</v>
      </c>
      <c r="E28" s="66">
        <v>0</v>
      </c>
      <c r="F28" s="22">
        <v>0</v>
      </c>
      <c r="G28" s="65" t="str">
        <f>_xlfn.IFERROR(Table13[[#This Row],[Column3]]/Table13[[#This Row],[2010]],"0%")</f>
        <v>0%</v>
      </c>
      <c r="H28" s="52">
        <v>0</v>
      </c>
      <c r="I28" s="22">
        <v>0</v>
      </c>
      <c r="J28" s="25" t="str">
        <f>_xlfn.IFERROR(Table13[[#This Row],[Column5]]/Table13[[#This Row],[2011]],"0%")</f>
        <v>0%</v>
      </c>
      <c r="K28" s="74">
        <v>1095</v>
      </c>
      <c r="L28" s="27">
        <v>3108</v>
      </c>
      <c r="M28" s="75">
        <f>_xlfn.IFERROR(Table13[[#This Row],[Column7]]/Table13[[#This Row],[2012]],"0%")</f>
        <v>0.35231660231660233</v>
      </c>
      <c r="N28" s="53">
        <f>Table13[[#This Row],[Column1]]+Table13[[#This Row],[Column3]]+Table13[[#This Row],[Column5]]+Table13[[#This Row],[Column7]]</f>
        <v>1095</v>
      </c>
      <c r="O28" s="27">
        <f>Table13[[#This Row],[2009]]+Table13[[#This Row],[2010]]+Table13[[#This Row],[2011]]+Table13[[#This Row],[2012]]</f>
        <v>3108</v>
      </c>
      <c r="P28" s="28">
        <f>_xlfn.IFERROR(Table13[[#This Row],[Column9]]/Table13[[#This Row],[Total]],"0%")</f>
        <v>0.35231660231660233</v>
      </c>
    </row>
    <row r="29" spans="1:16" ht="14.25">
      <c r="A29" s="9" t="s">
        <v>9</v>
      </c>
      <c r="B29" s="32" t="s">
        <v>20</v>
      </c>
      <c r="C29" s="89">
        <v>0</v>
      </c>
      <c r="D29" s="25" t="str">
        <f>_xlfn.IFERROR(Table13[[#This Row],[Column1]]/[2009],"0%")</f>
        <v>0%</v>
      </c>
      <c r="E29" s="67">
        <v>0</v>
      </c>
      <c r="F29" s="23">
        <v>1</v>
      </c>
      <c r="G29" s="68">
        <f>_xlfn.IFERROR(Table13[[#This Row],[Column3]]/Table13[[#This Row],[2010]],"0%")</f>
        <v>0</v>
      </c>
      <c r="H29" s="51">
        <v>465</v>
      </c>
      <c r="I29" s="23">
        <v>1369</v>
      </c>
      <c r="J29" s="24">
        <f>_xlfn.IFERROR(Table13[[#This Row],[Column5]]/Table13[[#This Row],[2011]],"0%")</f>
        <v>0.33966398831263694</v>
      </c>
      <c r="K29" s="67">
        <v>586</v>
      </c>
      <c r="L29" s="23">
        <v>1860</v>
      </c>
      <c r="M29" s="68">
        <f>_xlfn.IFERROR(Table13[[#This Row],[Column7]]/Table13[[#This Row],[2012]],"0%")</f>
        <v>0.3150537634408602</v>
      </c>
      <c r="N29" s="51">
        <f>Table13[[#This Row],[Column1]]+Table13[[#This Row],[Column3]]+Table13[[#This Row],[Column5]]+Table13[[#This Row],[Column7]]</f>
        <v>1051</v>
      </c>
      <c r="O29" s="23">
        <f>Table13[[#This Row],[2009]]+Table13[[#This Row],[2010]]+Table13[[#This Row],[2011]]+Table13[[#This Row],[2012]]</f>
        <v>3230</v>
      </c>
      <c r="P29" s="24">
        <f>_xlfn.IFERROR(Table13[[#This Row],[Column9]]/Table13[[#This Row],[Total]],"0%")</f>
        <v>0.3253869969040248</v>
      </c>
    </row>
    <row r="30" spans="1:16" ht="14.25">
      <c r="A30" s="9" t="s">
        <v>50</v>
      </c>
      <c r="B30" s="32"/>
      <c r="C30" s="89"/>
      <c r="D30" s="25" t="str">
        <f>_xlfn.IFERROR(Table13[[#This Row],[Column1]]/[2009],"0%")</f>
        <v>0%</v>
      </c>
      <c r="E30" s="66"/>
      <c r="F30" s="22"/>
      <c r="G30" s="65" t="str">
        <f>_xlfn.IFERROR(Table13[[#This Row],[Column3]]/Table13[[#This Row],[2010]],"0%")</f>
        <v>0%</v>
      </c>
      <c r="H30" s="52"/>
      <c r="I30" s="22"/>
      <c r="J30" s="25" t="str">
        <f>_xlfn.IFERROR(Table13[[#This Row],[Column5]]/Table13[[#This Row],[2011]],"0%")</f>
        <v>0%</v>
      </c>
      <c r="K30" s="66"/>
      <c r="L30" s="22"/>
      <c r="M30" s="65" t="str">
        <f>_xlfn.IFERROR(Table13[[#This Row],[Column7]]/Table13[[#This Row],[2012]],"0%")</f>
        <v>0%</v>
      </c>
      <c r="N30" s="52">
        <f>Table13[[#This Row],[Column1]]+Table13[[#This Row],[Column3]]+Table13[[#This Row],[Column5]]+Table13[[#This Row],[Column7]]</f>
        <v>0</v>
      </c>
      <c r="O30" s="22">
        <f>Table13[[#This Row],[2009]]+Table13[[#This Row],[2010]]+Table13[[#This Row],[2011]]+Table13[[#This Row],[2012]]</f>
        <v>0</v>
      </c>
      <c r="P30" s="25" t="str">
        <f>_xlfn.IFERROR(Table13[[#This Row],[Column9]]/Table13[[#This Row],[Total]],"0%")</f>
        <v>0%</v>
      </c>
    </row>
    <row r="31" spans="1:16" ht="14.25">
      <c r="A31" s="9" t="s">
        <v>11</v>
      </c>
      <c r="B31" s="32" t="s">
        <v>20</v>
      </c>
      <c r="C31" s="89">
        <v>0</v>
      </c>
      <c r="D31" s="25" t="str">
        <f>_xlfn.IFERROR(Table13[[#This Row],[Column1]]/[2009],"0%")</f>
        <v>0%</v>
      </c>
      <c r="E31" s="66">
        <v>0</v>
      </c>
      <c r="F31" s="22">
        <v>0</v>
      </c>
      <c r="G31" s="65" t="str">
        <f>_xlfn.IFERROR(Table13[[#This Row],[Column3]]/Table13[[#This Row],[2010]],"0%")</f>
        <v>0%</v>
      </c>
      <c r="H31" s="52">
        <v>0</v>
      </c>
      <c r="I31" s="22">
        <v>0</v>
      </c>
      <c r="J31" s="25" t="str">
        <f>_xlfn.IFERROR(Table13[[#This Row],[Column5]]/Table13[[#This Row],[2011]],"0%")</f>
        <v>0%</v>
      </c>
      <c r="K31" s="67">
        <v>429</v>
      </c>
      <c r="L31" s="23">
        <v>1365</v>
      </c>
      <c r="M31" s="68">
        <f>_xlfn.IFERROR(Table13[[#This Row],[Column7]]/Table13[[#This Row],[2012]],"0%")</f>
        <v>0.3142857142857143</v>
      </c>
      <c r="N31" s="51">
        <f>Table13[[#This Row],[Column1]]+Table13[[#This Row],[Column3]]+Table13[[#This Row],[Column5]]+Table13[[#This Row],[Column7]]</f>
        <v>429</v>
      </c>
      <c r="O31" s="23">
        <f>Table13[[#This Row],[2009]]+Table13[[#This Row],[2010]]+Table13[[#This Row],[2011]]+Table13[[#This Row],[2012]]</f>
        <v>1365</v>
      </c>
      <c r="P31" s="24">
        <f>_xlfn.IFERROR(Table13[[#This Row],[Column9]]/Table13[[#This Row],[Total]],"0%")</f>
        <v>0.3142857142857143</v>
      </c>
    </row>
    <row r="32" spans="1:16" ht="14.25">
      <c r="A32" s="9" t="s">
        <v>13</v>
      </c>
      <c r="B32" s="32" t="s">
        <v>20</v>
      </c>
      <c r="C32" s="89">
        <v>0</v>
      </c>
      <c r="D32" s="25" t="str">
        <f>_xlfn.IFERROR(Table13[[#This Row],[Column1]]/[2009],"0%")</f>
        <v>0%</v>
      </c>
      <c r="E32" s="67">
        <v>178</v>
      </c>
      <c r="F32" s="23">
        <v>288</v>
      </c>
      <c r="G32" s="68">
        <f>_xlfn.IFERROR(Table13[[#This Row],[Column3]]/Table13[[#This Row],[2010]],"0%")</f>
        <v>0.6180555555555556</v>
      </c>
      <c r="H32" s="51">
        <v>236</v>
      </c>
      <c r="I32" s="23">
        <v>353</v>
      </c>
      <c r="J32" s="24">
        <f>_xlfn.IFERROR(Table13[[#This Row],[Column5]]/Table13[[#This Row],[2011]],"0%")</f>
        <v>0.6685552407932012</v>
      </c>
      <c r="K32" s="66">
        <v>0</v>
      </c>
      <c r="L32" s="22">
        <v>0</v>
      </c>
      <c r="M32" s="65" t="str">
        <f>_xlfn.IFERROR(Table13[[#This Row],[Column7]]/Table13[[#This Row],[2012]],"0%")</f>
        <v>0%</v>
      </c>
      <c r="N32" s="51">
        <f>Table13[[#This Row],[Column1]]+Table13[[#This Row],[Column3]]+Table13[[#This Row],[Column5]]+Table13[[#This Row],[Column7]]</f>
        <v>414</v>
      </c>
      <c r="O32" s="23">
        <f>Table13[[#This Row],[2009]]+Table13[[#This Row],[2010]]+Table13[[#This Row],[2011]]+Table13[[#This Row],[2012]]</f>
        <v>641</v>
      </c>
      <c r="P32" s="24">
        <f>_xlfn.IFERROR(Table13[[#This Row],[Column9]]/Table13[[#This Row],[Total]],"0%")</f>
        <v>0.6458658346333853</v>
      </c>
    </row>
    <row r="33" spans="1:16" ht="14.25">
      <c r="A33" s="9" t="s">
        <v>15</v>
      </c>
      <c r="B33" s="32" t="s">
        <v>20</v>
      </c>
      <c r="C33" s="89">
        <v>0</v>
      </c>
      <c r="D33" s="25" t="str">
        <f>_xlfn.IFERROR(Table13[[#This Row],[Column1]]/[2009],"0%")</f>
        <v>0%</v>
      </c>
      <c r="E33" s="66">
        <v>0</v>
      </c>
      <c r="F33" s="22">
        <v>0</v>
      </c>
      <c r="G33" s="65" t="str">
        <f>_xlfn.IFERROR(Table13[[#This Row],[Column3]]/Table13[[#This Row],[2010]],"0%")</f>
        <v>0%</v>
      </c>
      <c r="H33" s="51">
        <v>36</v>
      </c>
      <c r="I33" s="23">
        <v>71</v>
      </c>
      <c r="J33" s="24">
        <f>_xlfn.IFERROR(Table13[[#This Row],[Column5]]/Table13[[#This Row],[2011]],"0%")</f>
        <v>0.5070422535211268</v>
      </c>
      <c r="K33" s="67">
        <v>15</v>
      </c>
      <c r="L33" s="23">
        <v>60</v>
      </c>
      <c r="M33" s="68">
        <f>_xlfn.IFERROR(Table13[[#This Row],[Column7]]/Table13[[#This Row],[2012]],"0%")</f>
        <v>0.25</v>
      </c>
      <c r="N33" s="51">
        <f>Table13[[#This Row],[Column1]]+Table13[[#This Row],[Column3]]+Table13[[#This Row],[Column5]]+Table13[[#This Row],[Column7]]</f>
        <v>51</v>
      </c>
      <c r="O33" s="23">
        <f>Table13[[#This Row],[2009]]+Table13[[#This Row],[2010]]+Table13[[#This Row],[2011]]+Table13[[#This Row],[2012]]</f>
        <v>131</v>
      </c>
      <c r="P33" s="24">
        <f>_xlfn.IFERROR(Table13[[#This Row],[Column9]]/Table13[[#This Row],[Total]],"0%")</f>
        <v>0.3893129770992366</v>
      </c>
    </row>
    <row r="34" spans="1:16" ht="14.25">
      <c r="A34" s="9" t="s">
        <v>49</v>
      </c>
      <c r="B34" s="32" t="s">
        <v>20</v>
      </c>
      <c r="C34" s="89">
        <v>0</v>
      </c>
      <c r="D34" s="25" t="str">
        <f>_xlfn.IFERROR(Table13[[#This Row],[Column1]]/[2009],"0%")</f>
        <v>0%</v>
      </c>
      <c r="E34" s="66">
        <v>0</v>
      </c>
      <c r="F34" s="22">
        <v>0</v>
      </c>
      <c r="G34" s="65" t="str">
        <f>_xlfn.IFERROR(Table13[[#This Row],[Column3]]/Table13[[#This Row],[2010]],"0%")</f>
        <v>0%</v>
      </c>
      <c r="H34" s="51">
        <v>208</v>
      </c>
      <c r="I34" s="23">
        <v>339</v>
      </c>
      <c r="J34" s="24">
        <f>_xlfn.IFERROR(Table13[[#This Row],[Column5]]/Table13[[#This Row],[2011]],"0%")</f>
        <v>0.6135693215339233</v>
      </c>
      <c r="K34" s="67">
        <v>203</v>
      </c>
      <c r="L34" s="23">
        <v>323</v>
      </c>
      <c r="M34" s="68">
        <f>_xlfn.IFERROR(Table13[[#This Row],[Column7]]/Table13[[#This Row],[2012]],"0%")</f>
        <v>0.628482972136223</v>
      </c>
      <c r="N34" s="51">
        <f>Table13[[#This Row],[Column1]]+Table13[[#This Row],[Column3]]+Table13[[#This Row],[Column5]]+Table13[[#This Row],[Column7]]</f>
        <v>411</v>
      </c>
      <c r="O34" s="23">
        <f>Table13[[#This Row],[2009]]+Table13[[#This Row],[2010]]+Table13[[#This Row],[2011]]+Table13[[#This Row],[2012]]</f>
        <v>662</v>
      </c>
      <c r="P34" s="24">
        <f>_xlfn.IFERROR(Table13[[#This Row],[Column9]]/Table13[[#This Row],[Total]],"0%")</f>
        <v>0.620845921450151</v>
      </c>
    </row>
    <row r="35" spans="1:16" ht="14.25">
      <c r="A35" s="9" t="s">
        <v>48</v>
      </c>
      <c r="B35" s="32"/>
      <c r="C35" s="89"/>
      <c r="D35" s="25" t="str">
        <f>_xlfn.IFERROR(Table13[[#This Row],[Column1]]/[2009],"0%")</f>
        <v>0%</v>
      </c>
      <c r="E35" s="66"/>
      <c r="F35" s="22"/>
      <c r="G35" s="65" t="str">
        <f>_xlfn.IFERROR(Table13[[#This Row],[Column3]]/Table13[[#This Row],[2010]],"0%")</f>
        <v>0%</v>
      </c>
      <c r="H35" s="52"/>
      <c r="I35" s="22"/>
      <c r="J35" s="25" t="str">
        <f>_xlfn.IFERROR(Table13[[#This Row],[Column5]]/Table13[[#This Row],[2011]],"0%")</f>
        <v>0%</v>
      </c>
      <c r="K35" s="66"/>
      <c r="L35" s="22"/>
      <c r="M35" s="65" t="str">
        <f>_xlfn.IFERROR(Table13[[#This Row],[Column7]]/Table13[[#This Row],[2012]],"0%")</f>
        <v>0%</v>
      </c>
      <c r="N35" s="52">
        <f>Table13[[#This Row],[Column1]]+Table13[[#This Row],[Column3]]+Table13[[#This Row],[Column5]]+Table13[[#This Row],[Column7]]</f>
        <v>0</v>
      </c>
      <c r="O35" s="22">
        <f>Table13[[#This Row],[2009]]+Table13[[#This Row],[2010]]+Table13[[#This Row],[2011]]+Table13[[#This Row],[2012]]</f>
        <v>0</v>
      </c>
      <c r="P35" s="25" t="str">
        <f>_xlfn.IFERROR(Table13[[#This Row],[Column9]]/Table13[[#This Row],[Total]],"0%")</f>
        <v>0%</v>
      </c>
    </row>
    <row r="36" spans="1:16" ht="14.25">
      <c r="A36" s="8" t="s">
        <v>4</v>
      </c>
      <c r="B36" s="34">
        <f>SUM(B4:B35)</f>
        <v>2</v>
      </c>
      <c r="C36" s="36">
        <f>SUM(C4:C35)</f>
        <v>1098</v>
      </c>
      <c r="D36" s="29">
        <f>_xlfn.IFERROR(Table13[[#This Row],[Column1]]/[2009],"0%")</f>
        <v>0.0018214936247723133</v>
      </c>
      <c r="E36" s="34">
        <f>SUM(E4:E35)</f>
        <v>14896</v>
      </c>
      <c r="F36" s="36">
        <f>SUM(F4:F35)</f>
        <v>22572</v>
      </c>
      <c r="G36" s="69">
        <f>_xlfn.IFERROR(Table13[[#This Row],[Column3]]/Table13[[#This Row],[2010]],"0%")</f>
        <v>0.6599326599326599</v>
      </c>
      <c r="H36" s="34">
        <f>SUM(H4:H35)</f>
        <v>2261</v>
      </c>
      <c r="I36" s="36">
        <f>SUM(I4:I35)</f>
        <v>5288</v>
      </c>
      <c r="J36" s="29">
        <f>_xlfn.IFERROR(Table13[[#This Row],[Column5]]/Table13[[#This Row],[2011]],"0%")</f>
        <v>0.42757186081694404</v>
      </c>
      <c r="K36" s="34">
        <f>SUM(K4:K35)</f>
        <v>3845</v>
      </c>
      <c r="L36" s="36">
        <f>SUM(L4:L35)</f>
        <v>9611</v>
      </c>
      <c r="M36" s="69">
        <f>_xlfn.IFERROR(Table13[[#This Row],[Column7]]/Table13[[#This Row],[2012]],"0%")</f>
        <v>0.4000624284673811</v>
      </c>
      <c r="N36" s="34">
        <f>SUM(N4:N35)</f>
        <v>21004</v>
      </c>
      <c r="O36" s="36">
        <f>SUM(O4:O35)</f>
        <v>38569</v>
      </c>
      <c r="P36" s="29">
        <f>_xlfn.IFERROR(Table13[[#This Row],[Column9]]/Table13[[#This Row],[Total]],"0%")</f>
        <v>0.5445824366719386</v>
      </c>
    </row>
  </sheetData>
  <printOptions/>
  <pageMargins left="0.25" right="0.25" top="0.25" bottom="0.25" header="0.3" footer="0.3"/>
  <pageSetup horizontalDpi="600" verticalDpi="600" orientation="landscape" paperSize="5" scale="115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 topLeftCell="B1">
      <selection activeCell="O36" sqref="O36"/>
    </sheetView>
  </sheetViews>
  <sheetFormatPr defaultColWidth="9.00390625" defaultRowHeight="14.25"/>
  <cols>
    <col min="1" max="1" width="18.625" style="0" customWidth="1"/>
    <col min="2" max="3" width="7.75390625" style="0" customWidth="1"/>
    <col min="4" max="4" width="7.75390625" style="2" customWidth="1"/>
    <col min="5" max="6" width="7.75390625" style="0" customWidth="1"/>
    <col min="7" max="7" width="7.75390625" style="2" customWidth="1"/>
    <col min="8" max="9" width="7.75390625" style="0" customWidth="1"/>
    <col min="10" max="10" width="7.75390625" style="2" customWidth="1"/>
    <col min="11" max="12" width="7.75390625" style="0" customWidth="1"/>
    <col min="13" max="13" width="7.75390625" style="2" customWidth="1"/>
    <col min="14" max="16" width="7.75390625" style="0" customWidth="1"/>
  </cols>
  <sheetData>
    <row r="1" spans="1:2" ht="18">
      <c r="A1" s="5" t="s">
        <v>21</v>
      </c>
      <c r="B1" s="6" t="s">
        <v>52</v>
      </c>
    </row>
    <row r="2" spans="1:16" ht="14.25">
      <c r="A2" s="3" t="s">
        <v>20</v>
      </c>
      <c r="B2" s="10" t="s">
        <v>22</v>
      </c>
      <c r="C2" s="11" t="s">
        <v>0</v>
      </c>
      <c r="D2" s="47" t="s">
        <v>23</v>
      </c>
      <c r="E2" s="60" t="s">
        <v>24</v>
      </c>
      <c r="F2" s="11" t="s">
        <v>1</v>
      </c>
      <c r="G2" s="61" t="s">
        <v>25</v>
      </c>
      <c r="H2" s="12" t="s">
        <v>26</v>
      </c>
      <c r="I2" s="11" t="s">
        <v>2</v>
      </c>
      <c r="J2" s="47" t="s">
        <v>27</v>
      </c>
      <c r="K2" s="60" t="s">
        <v>28</v>
      </c>
      <c r="L2" s="11" t="s">
        <v>3</v>
      </c>
      <c r="M2" s="61" t="s">
        <v>29</v>
      </c>
      <c r="N2" s="12" t="s">
        <v>30</v>
      </c>
      <c r="O2" s="11" t="s">
        <v>4</v>
      </c>
      <c r="P2" s="12" t="s">
        <v>31</v>
      </c>
    </row>
    <row r="3" spans="1:16" s="1" customFormat="1" ht="12" customHeight="1">
      <c r="A3" s="4">
        <v>0</v>
      </c>
      <c r="B3" s="15" t="s">
        <v>17</v>
      </c>
      <c r="C3" s="16" t="s">
        <v>18</v>
      </c>
      <c r="D3" s="48" t="s">
        <v>19</v>
      </c>
      <c r="E3" s="62" t="s">
        <v>17</v>
      </c>
      <c r="F3" s="16" t="s">
        <v>18</v>
      </c>
      <c r="G3" s="63" t="s">
        <v>19</v>
      </c>
      <c r="H3" s="49" t="s">
        <v>17</v>
      </c>
      <c r="I3" s="16" t="s">
        <v>18</v>
      </c>
      <c r="J3" s="48" t="s">
        <v>19</v>
      </c>
      <c r="K3" s="70" t="s">
        <v>17</v>
      </c>
      <c r="L3" s="16" t="s">
        <v>18</v>
      </c>
      <c r="M3" s="71" t="s">
        <v>19</v>
      </c>
      <c r="N3" s="49" t="s">
        <v>17</v>
      </c>
      <c r="O3" s="17" t="s">
        <v>18</v>
      </c>
      <c r="P3" s="38" t="s">
        <v>19</v>
      </c>
    </row>
    <row r="4" spans="1:16" s="1" customFormat="1" ht="14.25">
      <c r="A4" s="7" t="s">
        <v>32</v>
      </c>
      <c r="B4" s="39"/>
      <c r="C4" s="40"/>
      <c r="D4" s="20" t="str">
        <f>_xlfn.IFERROR(Table1[[#This Row],[Column1]]/[2009],"0%")</f>
        <v>0%</v>
      </c>
      <c r="E4" s="78"/>
      <c r="F4" s="40"/>
      <c r="G4" s="65" t="str">
        <f>_xlfn.IFERROR(Table1[[#This Row],[Column3]]/Table1[[#This Row],[2010]],"0%")</f>
        <v>0%</v>
      </c>
      <c r="H4" s="57"/>
      <c r="I4" s="40"/>
      <c r="J4" s="20" t="str">
        <f>_xlfn.IFERROR(Table1[[#This Row],[Column5]]/Table1[[#This Row],[2011]],"0%")</f>
        <v>0%</v>
      </c>
      <c r="K4" s="79"/>
      <c r="L4" s="40"/>
      <c r="M4" s="73" t="str">
        <f>_xlfn.IFERROR(Table1[[#This Row],[Column7]]/Table1[[#This Row],[2012]],"0%")</f>
        <v>0%</v>
      </c>
      <c r="N4" s="50">
        <f>Table1[[#This Row],[Column1]]+Table1[[#This Row],[Column3]]+Table1[[#This Row],[Column5]]+Table1[[#This Row],[Column7]]</f>
        <v>0</v>
      </c>
      <c r="O4" s="19">
        <f>Table1[[#This Row],[2009]]+Table1[[#This Row],[2010]]+Table1[[#This Row],[2011]]+Table1[[#This Row],[2012]]</f>
        <v>0</v>
      </c>
      <c r="P4" s="20" t="str">
        <f>_xlfn.IFERROR(Table1[[#This Row],[Column9]]/Table1[[#This Row],[Total]],"0%")</f>
        <v>0%</v>
      </c>
    </row>
    <row r="5" spans="1:16" ht="14.25">
      <c r="A5" s="8" t="s">
        <v>14</v>
      </c>
      <c r="B5" s="41" t="s">
        <v>20</v>
      </c>
      <c r="C5" s="42">
        <v>0</v>
      </c>
      <c r="D5" s="20" t="str">
        <f>_xlfn.IFERROR(Table1[[#This Row],[Column1]]/[2009],"0%")</f>
        <v>0%</v>
      </c>
      <c r="E5" s="81">
        <v>0</v>
      </c>
      <c r="F5" s="82">
        <v>8</v>
      </c>
      <c r="G5" s="83">
        <f>_xlfn.IFERROR(Table1[[#This Row],[Column3]]/Table1[[#This Row],[2010]],"0%")</f>
        <v>0</v>
      </c>
      <c r="H5" s="58">
        <v>0</v>
      </c>
      <c r="I5" s="43">
        <v>150</v>
      </c>
      <c r="J5" s="44">
        <f>_xlfn.IFERROR(Table1[[#This Row],[Column5]]/Table1[[#This Row],[2011]],"0%")</f>
        <v>0</v>
      </c>
      <c r="K5" s="72">
        <v>0</v>
      </c>
      <c r="L5" s="42">
        <v>0</v>
      </c>
      <c r="M5" s="73" t="str">
        <f>_xlfn.IFERROR(Table1[[#This Row],[Column7]]/Table1[[#This Row],[2012]],"0%")</f>
        <v>0%</v>
      </c>
      <c r="N5" s="58">
        <f>Table1[[#This Row],[Column1]]+Table1[[#This Row],[Column3]]+Table1[[#This Row],[Column5]]+Table1[[#This Row],[Column7]]</f>
        <v>0</v>
      </c>
      <c r="O5" s="43">
        <f>Table1[[#This Row],[2009]]+Table1[[#This Row],[2010]]+Table1[[#This Row],[2011]]+Table1[[#This Row],[2012]]</f>
        <v>158</v>
      </c>
      <c r="P5" s="44">
        <f>_xlfn.IFERROR(Table1[[#This Row],[Column9]]/Table1[[#This Row],[Total]],"0%")</f>
        <v>0</v>
      </c>
    </row>
    <row r="6" spans="1:16" ht="14.25">
      <c r="A6" s="9" t="s">
        <v>33</v>
      </c>
      <c r="B6" s="45"/>
      <c r="C6" s="46"/>
      <c r="D6" s="20" t="str">
        <f>_xlfn.IFERROR(Table1[[#This Row],[Column1]]/[2009],"0%")</f>
        <v>0%</v>
      </c>
      <c r="E6" s="79"/>
      <c r="F6" s="46"/>
      <c r="G6" s="73" t="str">
        <f>_xlfn.IFERROR(Table1[[#This Row],[Column3]]/Table1[[#This Row],[2010]],"0%")</f>
        <v>0%</v>
      </c>
      <c r="H6" s="57"/>
      <c r="I6" s="46"/>
      <c r="J6" s="20" t="str">
        <f>_xlfn.IFERROR(Table1[[#This Row],[Column5]]/Table1[[#This Row],[2011]],"0%")</f>
        <v>0%</v>
      </c>
      <c r="K6" s="79"/>
      <c r="L6" s="46"/>
      <c r="M6" s="73" t="str">
        <f>_xlfn.IFERROR(Table1[[#This Row],[Column7]]/Table1[[#This Row],[2012]],"0%")</f>
        <v>0%</v>
      </c>
      <c r="N6" s="50">
        <f>Table1[[#This Row],[Column1]]+Table1[[#This Row],[Column3]]+Table1[[#This Row],[Column5]]+Table1[[#This Row],[Column7]]</f>
        <v>0</v>
      </c>
      <c r="O6" s="22">
        <f>Table1[[#This Row],[2009]]+Table1[[#This Row],[2010]]+Table1[[#This Row],[2011]]+Table1[[#This Row],[2012]]</f>
        <v>0</v>
      </c>
      <c r="P6" s="20" t="str">
        <f>_xlfn.IFERROR(Table1[[#This Row],[Column9]]/Table1[[#This Row],[Total]],"0%")</f>
        <v>0%</v>
      </c>
    </row>
    <row r="7" spans="1:16" ht="14.25">
      <c r="A7" s="9" t="s">
        <v>34</v>
      </c>
      <c r="B7" s="45"/>
      <c r="C7" s="46"/>
      <c r="D7" s="25" t="str">
        <f>_xlfn.IFERROR(Table1[[#This Row],[Column1]]/[2009],"0%")</f>
        <v>0%</v>
      </c>
      <c r="E7" s="80"/>
      <c r="F7" s="46"/>
      <c r="G7" s="65" t="str">
        <f>_xlfn.IFERROR(Table1[[#This Row],[Column3]]/Table1[[#This Row],[2010]],"0%")</f>
        <v>0%</v>
      </c>
      <c r="H7" s="59"/>
      <c r="I7" s="46"/>
      <c r="J7" s="25" t="str">
        <f>_xlfn.IFERROR(Table1[[#This Row],[Column5]]/Table1[[#This Row],[2011]],"0%")</f>
        <v>0%</v>
      </c>
      <c r="K7" s="80"/>
      <c r="L7" s="46"/>
      <c r="M7" s="65" t="str">
        <f>_xlfn.IFERROR(Table1[[#This Row],[Column7]]/Table1[[#This Row],[2012]],"0%")</f>
        <v>0%</v>
      </c>
      <c r="N7" s="52">
        <f>Table1[[#This Row],[Column1]]+Table1[[#This Row],[Column3]]+Table1[[#This Row],[Column5]]+Table1[[#This Row],[Column7]]</f>
        <v>0</v>
      </c>
      <c r="O7" s="22">
        <f>Table1[[#This Row],[2009]]+Table1[[#This Row],[2010]]+Table1[[#This Row],[2011]]+Table1[[#This Row],[2012]]</f>
        <v>0</v>
      </c>
      <c r="P7" s="25" t="str">
        <f>_xlfn.IFERROR(Table1[[#This Row],[Column9]]/Table1[[#This Row],[Total]],"0%")</f>
        <v>0%</v>
      </c>
    </row>
    <row r="8" spans="1:16" ht="14.25">
      <c r="A8" s="9" t="s">
        <v>35</v>
      </c>
      <c r="B8" s="45"/>
      <c r="C8" s="46"/>
      <c r="D8" s="25" t="str">
        <f>_xlfn.IFERROR(Table1[[#This Row],[Column1]]/[2009],"0%")</f>
        <v>0%</v>
      </c>
      <c r="E8" s="80"/>
      <c r="F8" s="46"/>
      <c r="G8" s="65" t="str">
        <f>_xlfn.IFERROR(Table1[[#This Row],[Column3]]/Table1[[#This Row],[2010]],"0%")</f>
        <v>0%</v>
      </c>
      <c r="H8" s="59"/>
      <c r="I8" s="46"/>
      <c r="J8" s="25" t="str">
        <f>_xlfn.IFERROR(Table1[[#This Row],[Column5]]/Table1[[#This Row],[2011]],"0%")</f>
        <v>0%</v>
      </c>
      <c r="K8" s="80"/>
      <c r="L8" s="46"/>
      <c r="M8" s="65" t="str">
        <f>_xlfn.IFERROR(Table1[[#This Row],[Column7]]/Table1[[#This Row],[2012]],"0%")</f>
        <v>0%</v>
      </c>
      <c r="N8" s="52">
        <f>Table1[[#This Row],[Column1]]+Table1[[#This Row],[Column3]]+Table1[[#This Row],[Column5]]+Table1[[#This Row],[Column7]]</f>
        <v>0</v>
      </c>
      <c r="O8" s="22">
        <f>Table1[[#This Row],[2009]]+Table1[[#This Row],[2010]]+Table1[[#This Row],[2011]]+Table1[[#This Row],[2012]]</f>
        <v>0</v>
      </c>
      <c r="P8" s="25" t="str">
        <f>_xlfn.IFERROR(Table1[[#This Row],[Column9]]/Table1[[#This Row],[Total]],"0%")</f>
        <v>0%</v>
      </c>
    </row>
    <row r="9" spans="1:16" ht="14.25">
      <c r="A9" s="9" t="s">
        <v>5</v>
      </c>
      <c r="B9" s="21" t="s">
        <v>20</v>
      </c>
      <c r="C9" s="22">
        <v>0</v>
      </c>
      <c r="D9" s="25" t="str">
        <f>_xlfn.IFERROR(Table1[[#This Row],[Column1]]/[2009],"0%")</f>
        <v>0%</v>
      </c>
      <c r="E9" s="67">
        <v>0</v>
      </c>
      <c r="F9" s="23">
        <v>16552</v>
      </c>
      <c r="G9" s="68">
        <f>_xlfn.IFERROR(Table1[[#This Row],[Column3]]/Table1[[#This Row],[2010]],"0%")</f>
        <v>0</v>
      </c>
      <c r="H9" s="52">
        <v>0</v>
      </c>
      <c r="I9" s="22">
        <v>0</v>
      </c>
      <c r="J9" s="25" t="str">
        <f>_xlfn.IFERROR(Table1[[#This Row],[Column5]]/Table1[[#This Row],[2011]],"0%")</f>
        <v>0%</v>
      </c>
      <c r="K9" s="66">
        <v>0</v>
      </c>
      <c r="L9" s="22">
        <v>0</v>
      </c>
      <c r="M9" s="65" t="str">
        <f>_xlfn.IFERROR(Table1[[#This Row],[Column7]]/Table1[[#This Row],[2012]],"0%")</f>
        <v>0%</v>
      </c>
      <c r="N9" s="51">
        <f>Table1[[#This Row],[Column1]]+Table1[[#This Row],[Column3]]+Table1[[#This Row],[Column5]]+Table1[[#This Row],[Column7]]</f>
        <v>0</v>
      </c>
      <c r="O9" s="23">
        <f>Table1[[#This Row],[2009]]+Table1[[#This Row],[2010]]+Table1[[#This Row],[2011]]+Table1[[#This Row],[2012]]</f>
        <v>16552</v>
      </c>
      <c r="P9" s="24">
        <f>_xlfn.IFERROR(Table1[[#This Row],[Column9]]/Table1[[#This Row],[Total]],"0%")</f>
        <v>0</v>
      </c>
    </row>
    <row r="10" spans="1:16" ht="14.25">
      <c r="A10" s="9" t="s">
        <v>12</v>
      </c>
      <c r="B10" s="21" t="s">
        <v>20</v>
      </c>
      <c r="C10" s="22">
        <v>0</v>
      </c>
      <c r="D10" s="25" t="str">
        <f>_xlfn.IFERROR(Table1[[#This Row],[Column1]]/[2009],"0%")</f>
        <v>0%</v>
      </c>
      <c r="E10" s="67">
        <v>0</v>
      </c>
      <c r="F10" s="23">
        <v>411</v>
      </c>
      <c r="G10" s="68">
        <f>_xlfn.IFERROR(Table1[[#This Row],[Column3]]/Table1[[#This Row],[2010]],"0%")</f>
        <v>0</v>
      </c>
      <c r="H10" s="51">
        <v>0</v>
      </c>
      <c r="I10" s="23">
        <v>357</v>
      </c>
      <c r="J10" s="24">
        <f>_xlfn.IFERROR(Table1[[#This Row],[Column5]]/Table1[[#This Row],[2011]],"0%")</f>
        <v>0</v>
      </c>
      <c r="K10" s="66">
        <v>0</v>
      </c>
      <c r="L10" s="22">
        <v>0</v>
      </c>
      <c r="M10" s="65" t="str">
        <f>_xlfn.IFERROR(Table1[[#This Row],[Column7]]/Table1[[#This Row],[2012]],"0%")</f>
        <v>0%</v>
      </c>
      <c r="N10" s="51">
        <f>Table1[[#This Row],[Column1]]+Table1[[#This Row],[Column3]]+Table1[[#This Row],[Column5]]+Table1[[#This Row],[Column7]]</f>
        <v>0</v>
      </c>
      <c r="O10" s="23">
        <f>Table1[[#This Row],[2009]]+Table1[[#This Row],[2010]]+Table1[[#This Row],[2011]]+Table1[[#This Row],[2012]]</f>
        <v>768</v>
      </c>
      <c r="P10" s="24">
        <f>_xlfn.IFERROR(Table1[[#This Row],[Column9]]/Table1[[#This Row],[Total]],"0%")</f>
        <v>0</v>
      </c>
    </row>
    <row r="11" spans="1:16" ht="14.25">
      <c r="A11" s="9" t="s">
        <v>8</v>
      </c>
      <c r="B11" s="26" t="s">
        <v>20</v>
      </c>
      <c r="C11" s="23">
        <v>1096</v>
      </c>
      <c r="D11" s="24">
        <f>_xlfn.IFERROR(Table1[[#This Row],[Column1]]/[2009],"0%")</f>
        <v>0</v>
      </c>
      <c r="E11" s="67">
        <v>0</v>
      </c>
      <c r="F11" s="23">
        <v>1370</v>
      </c>
      <c r="G11" s="68">
        <f>_xlfn.IFERROR(Table1[[#This Row],[Column3]]/Table1[[#This Row],[2010]],"0%")</f>
        <v>0</v>
      </c>
      <c r="H11" s="51">
        <v>0</v>
      </c>
      <c r="I11" s="23">
        <v>802</v>
      </c>
      <c r="J11" s="24">
        <f>_xlfn.IFERROR(Table1[[#This Row],[Column5]]/Table1[[#This Row],[2011]],"0%")</f>
        <v>0</v>
      </c>
      <c r="K11" s="66">
        <v>0</v>
      </c>
      <c r="L11" s="22">
        <v>0</v>
      </c>
      <c r="M11" s="65" t="str">
        <f>_xlfn.IFERROR(Table1[[#This Row],[Column7]]/Table1[[#This Row],[2012]],"0%")</f>
        <v>0%</v>
      </c>
      <c r="N11" s="51">
        <f>Table1[[#This Row],[Column1]]+Table1[[#This Row],[Column3]]+Table1[[#This Row],[Column5]]+Table1[[#This Row],[Column7]]</f>
        <v>0</v>
      </c>
      <c r="O11" s="23">
        <f>Table1[[#This Row],[2009]]+Table1[[#This Row],[2010]]+Table1[[#This Row],[2011]]+Table1[[#This Row],[2012]]</f>
        <v>3268</v>
      </c>
      <c r="P11" s="24">
        <f>_xlfn.IFERROR(Table1[[#This Row],[Column9]]/Table1[[#This Row],[Total]],"0%")</f>
        <v>0</v>
      </c>
    </row>
    <row r="12" spans="1:16" ht="14.25">
      <c r="A12" s="9" t="s">
        <v>36</v>
      </c>
      <c r="B12" s="45"/>
      <c r="C12" s="46"/>
      <c r="D12" s="25" t="str">
        <f>_xlfn.IFERROR(Table1[[#This Row],[Column1]]/[2009],"0%")</f>
        <v>0%</v>
      </c>
      <c r="E12" s="80"/>
      <c r="F12" s="46"/>
      <c r="G12" s="65" t="str">
        <f>_xlfn.IFERROR(Table1[[#This Row],[Column3]]/Table1[[#This Row],[2010]],"0%")</f>
        <v>0%</v>
      </c>
      <c r="H12" s="59"/>
      <c r="I12" s="46"/>
      <c r="J12" s="25" t="str">
        <f>_xlfn.IFERROR(Table1[[#This Row],[Column5]]/Table1[[#This Row],[2011]],"0%")</f>
        <v>0%</v>
      </c>
      <c r="K12" s="66"/>
      <c r="L12" s="22"/>
      <c r="M12" s="65" t="str">
        <f>_xlfn.IFERROR(Table1[[#This Row],[Column7]]/Table1[[#This Row],[2012]],"0%")</f>
        <v>0%</v>
      </c>
      <c r="N12" s="52">
        <f>Table1[[#This Row],[Column1]]+Table1[[#This Row],[Column3]]+Table1[[#This Row],[Column5]]+Table1[[#This Row],[Column7]]</f>
        <v>0</v>
      </c>
      <c r="O12" s="22">
        <f>Table1[[#This Row],[2009]]+Table1[[#This Row],[2010]]+Table1[[#This Row],[2011]]+Table1[[#This Row],[2012]]</f>
        <v>0</v>
      </c>
      <c r="P12" s="25" t="str">
        <f>_xlfn.IFERROR(Table1[[#This Row],[Column9]]/Table1[[#This Row],[Total]],"0%")</f>
        <v>0%</v>
      </c>
    </row>
    <row r="13" spans="1:16" ht="14.25">
      <c r="A13" s="9" t="s">
        <v>37</v>
      </c>
      <c r="B13" s="45"/>
      <c r="C13" s="46"/>
      <c r="D13" s="25" t="str">
        <f>_xlfn.IFERROR(Table1[[#This Row],[Column1]]/[2009],"0%")</f>
        <v>0%</v>
      </c>
      <c r="E13" s="80"/>
      <c r="F13" s="46"/>
      <c r="G13" s="65" t="str">
        <f>_xlfn.IFERROR(Table1[[#This Row],[Column3]]/Table1[[#This Row],[2010]],"0%")</f>
        <v>0%</v>
      </c>
      <c r="H13" s="59"/>
      <c r="I13" s="46"/>
      <c r="J13" s="25" t="str">
        <f>_xlfn.IFERROR(Table1[[#This Row],[Column5]]/Table1[[#This Row],[2011]],"0%")</f>
        <v>0%</v>
      </c>
      <c r="K13" s="80"/>
      <c r="L13" s="46"/>
      <c r="M13" s="65" t="str">
        <f>_xlfn.IFERROR(Table1[[#This Row],[Column7]]/Table1[[#This Row],[2012]],"0%")</f>
        <v>0%</v>
      </c>
      <c r="N13" s="52">
        <f>Table1[[#This Row],[Column1]]+Table1[[#This Row],[Column3]]+Table1[[#This Row],[Column5]]+Table1[[#This Row],[Column7]]</f>
        <v>0</v>
      </c>
      <c r="O13" s="22">
        <f>Table1[[#This Row],[2009]]+Table1[[#This Row],[2010]]+Table1[[#This Row],[2011]]+Table1[[#This Row],[2012]]</f>
        <v>0</v>
      </c>
      <c r="P13" s="25" t="str">
        <f>_xlfn.IFERROR(Table1[[#This Row],[Column9]]/Table1[[#This Row],[Total]],"0%")</f>
        <v>0%</v>
      </c>
    </row>
    <row r="14" spans="1:16" ht="14.25">
      <c r="A14" s="9" t="s">
        <v>38</v>
      </c>
      <c r="B14" s="45"/>
      <c r="C14" s="46"/>
      <c r="D14" s="25" t="str">
        <f>_xlfn.IFERROR(Table1[[#This Row],[Column1]]/[2009],"0%")</f>
        <v>0%</v>
      </c>
      <c r="E14" s="80"/>
      <c r="F14" s="46"/>
      <c r="G14" s="65" t="str">
        <f>_xlfn.IFERROR(Table1[[#This Row],[Column3]]/Table1[[#This Row],[2010]],"0%")</f>
        <v>0%</v>
      </c>
      <c r="H14" s="59"/>
      <c r="I14" s="46"/>
      <c r="J14" s="25" t="str">
        <f>_xlfn.IFERROR(Table1[[#This Row],[Column5]]/Table1[[#This Row],[2011]],"0%")</f>
        <v>0%</v>
      </c>
      <c r="K14" s="80"/>
      <c r="L14" s="46"/>
      <c r="M14" s="65" t="str">
        <f>_xlfn.IFERROR(Table1[[#This Row],[Column7]]/Table1[[#This Row],[2012]],"0%")</f>
        <v>0%</v>
      </c>
      <c r="N14" s="52">
        <f>Table1[[#This Row],[Column1]]+Table1[[#This Row],[Column3]]+Table1[[#This Row],[Column5]]+Table1[[#This Row],[Column7]]</f>
        <v>0</v>
      </c>
      <c r="O14" s="22">
        <f>Table1[[#This Row],[2009]]+Table1[[#This Row],[2010]]+Table1[[#This Row],[2011]]+Table1[[#This Row],[2012]]</f>
        <v>0</v>
      </c>
      <c r="P14" s="25" t="str">
        <f>_xlfn.IFERROR(Table1[[#This Row],[Column9]]/Table1[[#This Row],[Total]],"0%")</f>
        <v>0%</v>
      </c>
    </row>
    <row r="15" spans="1:16" ht="14.25">
      <c r="A15" s="9" t="s">
        <v>7</v>
      </c>
      <c r="B15" s="21" t="s">
        <v>20</v>
      </c>
      <c r="C15" s="22">
        <v>0</v>
      </c>
      <c r="D15" s="25" t="str">
        <f>_xlfn.IFERROR(Table1[[#This Row],[Column1]]/[2009],"0%")</f>
        <v>0%</v>
      </c>
      <c r="E15" s="67">
        <v>0</v>
      </c>
      <c r="F15" s="23">
        <v>38</v>
      </c>
      <c r="G15" s="68">
        <f>_xlfn.IFERROR(Table1[[#This Row],[Column3]]/Table1[[#This Row],[2010]],"0%")</f>
        <v>0</v>
      </c>
      <c r="H15" s="51">
        <v>449</v>
      </c>
      <c r="I15" s="23">
        <v>599</v>
      </c>
      <c r="J15" s="24">
        <f>_xlfn.IFERROR(Table1[[#This Row],[Column5]]/Table1[[#This Row],[2011]],"0%")</f>
        <v>0.7495826377295493</v>
      </c>
      <c r="K15" s="67">
        <v>2301</v>
      </c>
      <c r="L15" s="23">
        <v>2833</v>
      </c>
      <c r="M15" s="68">
        <f>_xlfn.IFERROR(Table1[[#This Row],[Column7]]/Table1[[#This Row],[2012]],"0%")</f>
        <v>0.8122132015531239</v>
      </c>
      <c r="N15" s="51">
        <f>Table1[[#This Row],[Column1]]+Table1[[#This Row],[Column3]]+Table1[[#This Row],[Column5]]+Table1[[#This Row],[Column7]]</f>
        <v>2750</v>
      </c>
      <c r="O15" s="23">
        <f>Table1[[#This Row],[2009]]+Table1[[#This Row],[2010]]+Table1[[#This Row],[2011]]+Table1[[#This Row],[2012]]</f>
        <v>3470</v>
      </c>
      <c r="P15" s="24">
        <f>_xlfn.IFERROR(Table1[[#This Row],[Column9]]/Table1[[#This Row],[Total]],"0%")</f>
        <v>0.792507204610951</v>
      </c>
    </row>
    <row r="16" spans="1:16" ht="14.25">
      <c r="A16" s="9" t="s">
        <v>39</v>
      </c>
      <c r="B16" s="21"/>
      <c r="C16" s="22"/>
      <c r="D16" s="25" t="str">
        <f>_xlfn.IFERROR(Table1[[#This Row],[Column1]]/[2009],"0%")</f>
        <v>0%</v>
      </c>
      <c r="E16" s="80"/>
      <c r="F16" s="46"/>
      <c r="G16" s="65" t="str">
        <f>_xlfn.IFERROR(Table1[[#This Row],[Column3]]/Table1[[#This Row],[2010]],"0%")</f>
        <v>0%</v>
      </c>
      <c r="H16" s="59"/>
      <c r="I16" s="46"/>
      <c r="J16" s="25" t="str">
        <f>_xlfn.IFERROR(Table1[[#This Row],[Column5]]/Table1[[#This Row],[2011]],"0%")</f>
        <v>0%</v>
      </c>
      <c r="K16" s="80"/>
      <c r="L16" s="46"/>
      <c r="M16" s="65" t="str">
        <f>_xlfn.IFERROR(Table1[[#This Row],[Column7]]/Table1[[#This Row],[2012]],"0%")</f>
        <v>0%</v>
      </c>
      <c r="N16" s="52">
        <f>Table1[[#This Row],[Column1]]+Table1[[#This Row],[Column3]]+Table1[[#This Row],[Column5]]+Table1[[#This Row],[Column7]]</f>
        <v>0</v>
      </c>
      <c r="O16" s="22">
        <f>Table1[[#This Row],[2009]]+Table1[[#This Row],[2010]]+Table1[[#This Row],[2011]]+Table1[[#This Row],[2012]]</f>
        <v>0</v>
      </c>
      <c r="P16" s="25" t="str">
        <f>_xlfn.IFERROR(Table1[[#This Row],[Column9]]/Table1[[#This Row],[Total]],"0%")</f>
        <v>0%</v>
      </c>
    </row>
    <row r="17" spans="1:16" ht="14.25">
      <c r="A17" s="9" t="s">
        <v>16</v>
      </c>
      <c r="B17" s="21" t="s">
        <v>20</v>
      </c>
      <c r="C17" s="22">
        <v>0</v>
      </c>
      <c r="D17" s="25" t="str">
        <f>_xlfn.IFERROR(Table1[[#This Row],[Column1]]/[2009],"0%")</f>
        <v>0%</v>
      </c>
      <c r="E17" s="66">
        <v>0</v>
      </c>
      <c r="F17" s="22">
        <v>0</v>
      </c>
      <c r="G17" s="65" t="str">
        <f>_xlfn.IFERROR(Table1[[#This Row],[Column3]]/Table1[[#This Row],[2010]],"0%")</f>
        <v>0%</v>
      </c>
      <c r="H17" s="51">
        <v>0</v>
      </c>
      <c r="I17" s="23">
        <v>1</v>
      </c>
      <c r="J17" s="24">
        <f>_xlfn.IFERROR(Table1[[#This Row],[Column5]]/Table1[[#This Row],[2011]],"0%")</f>
        <v>0</v>
      </c>
      <c r="K17" s="67">
        <v>0</v>
      </c>
      <c r="L17" s="23">
        <v>62</v>
      </c>
      <c r="M17" s="68">
        <f>_xlfn.IFERROR(Table1[[#This Row],[Column7]]/Table1[[#This Row],[2012]],"0%")</f>
        <v>0</v>
      </c>
      <c r="N17" s="51">
        <f>Table1[[#This Row],[Column1]]+Table1[[#This Row],[Column3]]+Table1[[#This Row],[Column5]]+Table1[[#This Row],[Column7]]</f>
        <v>0</v>
      </c>
      <c r="O17" s="23">
        <f>Table1[[#This Row],[2009]]+Table1[[#This Row],[2010]]+Table1[[#This Row],[2011]]+Table1[[#This Row],[2012]]</f>
        <v>63</v>
      </c>
      <c r="P17" s="24">
        <f>_xlfn.IFERROR(Table1[[#This Row],[Column9]]/Table1[[#This Row],[Total]],"0%")</f>
        <v>0</v>
      </c>
    </row>
    <row r="18" spans="1:16" ht="14.25">
      <c r="A18" s="9" t="s">
        <v>40</v>
      </c>
      <c r="B18" s="21"/>
      <c r="C18" s="22"/>
      <c r="D18" s="25" t="str">
        <f>_xlfn.IFERROR(Table1[[#This Row],[Column1]]/[2009],"0%")</f>
        <v>0%</v>
      </c>
      <c r="E18" s="80"/>
      <c r="F18" s="46"/>
      <c r="G18" s="65" t="str">
        <f>_xlfn.IFERROR(Table1[[#This Row],[Column3]]/Table1[[#This Row],[2010]],"0%")</f>
        <v>0%</v>
      </c>
      <c r="H18" s="59"/>
      <c r="I18" s="46"/>
      <c r="J18" s="25" t="str">
        <f>_xlfn.IFERROR(Table1[[#This Row],[Column5]]/Table1[[#This Row],[2011]],"0%")</f>
        <v>0%</v>
      </c>
      <c r="K18" s="80"/>
      <c r="L18" s="46"/>
      <c r="M18" s="65" t="str">
        <f>_xlfn.IFERROR(Table1[[#This Row],[Column7]]/Table1[[#This Row],[2012]],"0%")</f>
        <v>0%</v>
      </c>
      <c r="N18" s="52">
        <f>Table1[[#This Row],[Column1]]+Table1[[#This Row],[Column3]]+Table1[[#This Row],[Column5]]+Table1[[#This Row],[Column7]]</f>
        <v>0</v>
      </c>
      <c r="O18" s="22">
        <f>Table1[[#This Row],[2009]]+Table1[[#This Row],[2010]]+Table1[[#This Row],[2011]]+Table1[[#This Row],[2012]]</f>
        <v>0</v>
      </c>
      <c r="P18" s="25" t="str">
        <f>_xlfn.IFERROR(Table1[[#This Row],[Column9]]/Table1[[#This Row],[Total]],"0%")</f>
        <v>0%</v>
      </c>
    </row>
    <row r="19" spans="1:16" ht="14.25">
      <c r="A19" s="9" t="s">
        <v>41</v>
      </c>
      <c r="B19" s="45"/>
      <c r="C19" s="46"/>
      <c r="D19" s="25" t="str">
        <f>_xlfn.IFERROR(Table1[[#This Row],[Column1]]/[2009],"0%")</f>
        <v>0%</v>
      </c>
      <c r="E19" s="80"/>
      <c r="F19" s="46"/>
      <c r="G19" s="65" t="str">
        <f>_xlfn.IFERROR(Table1[[#This Row],[Column3]]/Table1[[#This Row],[2010]],"0%")</f>
        <v>0%</v>
      </c>
      <c r="H19" s="59"/>
      <c r="I19" s="46"/>
      <c r="J19" s="25" t="str">
        <f>_xlfn.IFERROR(Table1[[#This Row],[Column5]]/Table1[[#This Row],[2011]],"0%")</f>
        <v>0%</v>
      </c>
      <c r="K19" s="80"/>
      <c r="L19" s="46"/>
      <c r="M19" s="65" t="str">
        <f>_xlfn.IFERROR(Table1[[#This Row],[Column7]]/Table1[[#This Row],[2012]],"0%")</f>
        <v>0%</v>
      </c>
      <c r="N19" s="52">
        <f>Table1[[#This Row],[Column1]]+Table1[[#This Row],[Column3]]+Table1[[#This Row],[Column5]]+Table1[[#This Row],[Column7]]</f>
        <v>0</v>
      </c>
      <c r="O19" s="22">
        <f>Table1[[#This Row],[2009]]+Table1[[#This Row],[2010]]+Table1[[#This Row],[2011]]+Table1[[#This Row],[2012]]</f>
        <v>0</v>
      </c>
      <c r="P19" s="25" t="str">
        <f>_xlfn.IFERROR(Table1[[#This Row],[Column9]]/Table1[[#This Row],[Total]],"0%")</f>
        <v>0%</v>
      </c>
    </row>
    <row r="20" spans="1:16" ht="14.25">
      <c r="A20" s="9" t="s">
        <v>42</v>
      </c>
      <c r="B20" s="45"/>
      <c r="C20" s="46"/>
      <c r="D20" s="25" t="str">
        <f>_xlfn.IFERROR(Table1[[#This Row],[Column1]]/[2009],"0%")</f>
        <v>0%</v>
      </c>
      <c r="E20" s="80"/>
      <c r="F20" s="46"/>
      <c r="G20" s="65" t="str">
        <f>_xlfn.IFERROR(Table1[[#This Row],[Column3]]/Table1[[#This Row],[2010]],"0%")</f>
        <v>0%</v>
      </c>
      <c r="H20" s="59"/>
      <c r="I20" s="46"/>
      <c r="J20" s="25" t="str">
        <f>_xlfn.IFERROR(Table1[[#This Row],[Column5]]/Table1[[#This Row],[2011]],"0%")</f>
        <v>0%</v>
      </c>
      <c r="K20" s="80"/>
      <c r="L20" s="46"/>
      <c r="M20" s="65" t="str">
        <f>_xlfn.IFERROR(Table1[[#This Row],[Column7]]/Table1[[#This Row],[2012]],"0%")</f>
        <v>0%</v>
      </c>
      <c r="N20" s="52">
        <f>Table1[[#This Row],[Column1]]+Table1[[#This Row],[Column3]]+Table1[[#This Row],[Column5]]+Table1[[#This Row],[Column7]]</f>
        <v>0</v>
      </c>
      <c r="O20" s="22">
        <f>Table1[[#This Row],[2009]]+Table1[[#This Row],[2010]]+Table1[[#This Row],[2011]]+Table1[[#This Row],[2012]]</f>
        <v>0</v>
      </c>
      <c r="P20" s="25" t="str">
        <f>_xlfn.IFERROR(Table1[[#This Row],[Column9]]/Table1[[#This Row],[Total]],"0%")</f>
        <v>0%</v>
      </c>
    </row>
    <row r="21" spans="1:16" ht="14.25">
      <c r="A21" s="9" t="s">
        <v>43</v>
      </c>
      <c r="B21" s="45"/>
      <c r="C21" s="46"/>
      <c r="D21" s="25" t="str">
        <f>_xlfn.IFERROR(Table1[[#This Row],[Column1]]/[2009],"0%")</f>
        <v>0%</v>
      </c>
      <c r="E21" s="80"/>
      <c r="F21" s="46"/>
      <c r="G21" s="65" t="str">
        <f>_xlfn.IFERROR(Table1[[#This Row],[Column3]]/Table1[[#This Row],[2010]],"0%")</f>
        <v>0%</v>
      </c>
      <c r="H21" s="59"/>
      <c r="I21" s="46"/>
      <c r="J21" s="25" t="str">
        <f>_xlfn.IFERROR(Table1[[#This Row],[Column5]]/Table1[[#This Row],[2011]],"0%")</f>
        <v>0%</v>
      </c>
      <c r="K21" s="80"/>
      <c r="L21" s="46"/>
      <c r="M21" s="65" t="str">
        <f>_xlfn.IFERROR(Table1[[#This Row],[Column7]]/Table1[[#This Row],[2012]],"0%")</f>
        <v>0%</v>
      </c>
      <c r="N21" s="52">
        <f>Table1[[#This Row],[Column1]]+Table1[[#This Row],[Column3]]+Table1[[#This Row],[Column5]]+Table1[[#This Row],[Column7]]</f>
        <v>0</v>
      </c>
      <c r="O21" s="22">
        <f>Table1[[#This Row],[2009]]+Table1[[#This Row],[2010]]+Table1[[#This Row],[2011]]+Table1[[#This Row],[2012]]</f>
        <v>0</v>
      </c>
      <c r="P21" s="25" t="str">
        <f>_xlfn.IFERROR(Table1[[#This Row],[Column9]]/Table1[[#This Row],[Total]],"0%")</f>
        <v>0%</v>
      </c>
    </row>
    <row r="22" spans="1:16" ht="14.25">
      <c r="A22" s="9" t="s">
        <v>44</v>
      </c>
      <c r="B22" s="45"/>
      <c r="C22" s="46"/>
      <c r="D22" s="25" t="str">
        <f>_xlfn.IFERROR(Table1[[#This Row],[Column1]]/[2009],"0%")</f>
        <v>0%</v>
      </c>
      <c r="E22" s="80"/>
      <c r="F22" s="46"/>
      <c r="G22" s="65" t="str">
        <f>_xlfn.IFERROR(Table1[[#This Row],[Column3]]/Table1[[#This Row],[2010]],"0%")</f>
        <v>0%</v>
      </c>
      <c r="H22" s="59"/>
      <c r="I22" s="46"/>
      <c r="J22" s="25" t="str">
        <f>_xlfn.IFERROR(Table1[[#This Row],[Column5]]/Table1[[#This Row],[2011]],"0%")</f>
        <v>0%</v>
      </c>
      <c r="K22" s="80"/>
      <c r="L22" s="46"/>
      <c r="M22" s="65" t="str">
        <f>_xlfn.IFERROR(Table1[[#This Row],[Column7]]/Table1[[#This Row],[2012]],"0%")</f>
        <v>0%</v>
      </c>
      <c r="N22" s="52">
        <f>Table1[[#This Row],[Column1]]+Table1[[#This Row],[Column3]]+Table1[[#This Row],[Column5]]+Table1[[#This Row],[Column7]]</f>
        <v>0</v>
      </c>
      <c r="O22" s="22">
        <f>Table1[[#This Row],[2009]]+Table1[[#This Row],[2010]]+Table1[[#This Row],[2011]]+Table1[[#This Row],[2012]]</f>
        <v>0</v>
      </c>
      <c r="P22" s="25" t="str">
        <f>_xlfn.IFERROR(Table1[[#This Row],[Column9]]/Table1[[#This Row],[Total]],"0%")</f>
        <v>0%</v>
      </c>
    </row>
    <row r="23" spans="1:16" ht="14.25">
      <c r="A23" s="9" t="s">
        <v>45</v>
      </c>
      <c r="B23" s="45"/>
      <c r="C23" s="46"/>
      <c r="D23" s="25" t="str">
        <f>_xlfn.IFERROR(Table1[[#This Row],[Column1]]/[2009],"0%")</f>
        <v>0%</v>
      </c>
      <c r="E23" s="80"/>
      <c r="F23" s="46"/>
      <c r="G23" s="65" t="str">
        <f>_xlfn.IFERROR(Table1[[#This Row],[Column3]]/Table1[[#This Row],[2010]],"0%")</f>
        <v>0%</v>
      </c>
      <c r="H23" s="59"/>
      <c r="I23" s="46"/>
      <c r="J23" s="25" t="str">
        <f>_xlfn.IFERROR(Table1[[#This Row],[Column5]]/Table1[[#This Row],[2011]],"0%")</f>
        <v>0%</v>
      </c>
      <c r="K23" s="80"/>
      <c r="L23" s="46"/>
      <c r="M23" s="65" t="str">
        <f>_xlfn.IFERROR(Table1[[#This Row],[Column7]]/Table1[[#This Row],[2012]],"0%")</f>
        <v>0%</v>
      </c>
      <c r="N23" s="52">
        <f>Table1[[#This Row],[Column1]]+Table1[[#This Row],[Column3]]+Table1[[#This Row],[Column5]]+Table1[[#This Row],[Column7]]</f>
        <v>0</v>
      </c>
      <c r="O23" s="22">
        <f>Table1[[#This Row],[2009]]+Table1[[#This Row],[2010]]+Table1[[#This Row],[2011]]+Table1[[#This Row],[2012]]</f>
        <v>0</v>
      </c>
      <c r="P23" s="25" t="str">
        <f>_xlfn.IFERROR(Table1[[#This Row],[Column9]]/Table1[[#This Row],[Total]],"0%")</f>
        <v>0%</v>
      </c>
    </row>
    <row r="24" spans="1:16" ht="14.25">
      <c r="A24" s="9" t="s">
        <v>6</v>
      </c>
      <c r="B24" s="26" t="s">
        <v>20</v>
      </c>
      <c r="C24" s="23">
        <v>2</v>
      </c>
      <c r="D24" s="24">
        <f>_xlfn.IFERROR(Table1[[#This Row],[Column1]]/[2009],"0%")</f>
        <v>0</v>
      </c>
      <c r="E24" s="67">
        <v>0</v>
      </c>
      <c r="F24" s="23">
        <v>3904</v>
      </c>
      <c r="G24" s="68">
        <f>_xlfn.IFERROR(Table1[[#This Row],[Column3]]/Table1[[#This Row],[2010]],"0%")</f>
        <v>0</v>
      </c>
      <c r="H24" s="51">
        <v>0</v>
      </c>
      <c r="I24" s="23">
        <v>1247</v>
      </c>
      <c r="J24" s="24">
        <f>_xlfn.IFERROR(Table1[[#This Row],[Column5]]/Table1[[#This Row],[2011]],"0%")</f>
        <v>0</v>
      </c>
      <c r="K24" s="66">
        <v>0</v>
      </c>
      <c r="L24" s="22">
        <v>0</v>
      </c>
      <c r="M24" s="65" t="str">
        <f>_xlfn.IFERROR(Table1[[#This Row],[Column7]]/Table1[[#This Row],[2012]],"0%")</f>
        <v>0%</v>
      </c>
      <c r="N24" s="51">
        <f>Table1[[#This Row],[Column1]]+Table1[[#This Row],[Column3]]+Table1[[#This Row],[Column5]]+Table1[[#This Row],[Column7]]</f>
        <v>0</v>
      </c>
      <c r="O24" s="23">
        <f>Table1[[#This Row],[2009]]+Table1[[#This Row],[2010]]+Table1[[#This Row],[2011]]+Table1[[#This Row],[2012]]</f>
        <v>5153</v>
      </c>
      <c r="P24" s="24">
        <f>_xlfn.IFERROR(Table1[[#This Row],[Column9]]/Table1[[#This Row],[Total]],"0%")</f>
        <v>0</v>
      </c>
    </row>
    <row r="25" spans="1:16" ht="14.25">
      <c r="A25" s="9" t="s">
        <v>46</v>
      </c>
      <c r="B25" s="45"/>
      <c r="C25" s="46"/>
      <c r="D25" s="25" t="str">
        <f>_xlfn.IFERROR(Table1[[#This Row],[Column1]]/[2009],"0%")</f>
        <v>0%</v>
      </c>
      <c r="E25" s="80"/>
      <c r="F25" s="46"/>
      <c r="G25" s="65" t="str">
        <f>_xlfn.IFERROR(Table1[[#This Row],[Column3]]/Table1[[#This Row],[2010]],"0%")</f>
        <v>0%</v>
      </c>
      <c r="H25" s="59"/>
      <c r="I25" s="46"/>
      <c r="J25" s="25" t="str">
        <f>_xlfn.IFERROR(Table1[[#This Row],[Column5]]/Table1[[#This Row],[2011]],"0%")</f>
        <v>0%</v>
      </c>
      <c r="K25" s="80"/>
      <c r="L25" s="46"/>
      <c r="M25" s="65" t="str">
        <f>_xlfn.IFERROR(Table1[[#This Row],[Column7]]/Table1[[#This Row],[2012]],"0%")</f>
        <v>0%</v>
      </c>
      <c r="N25" s="52">
        <f>Table1[[#This Row],[Column1]]+Table1[[#This Row],[Column3]]+Table1[[#This Row],[Column5]]+Table1[[#This Row],[Column7]]</f>
        <v>0</v>
      </c>
      <c r="O25" s="22">
        <f>Table1[[#This Row],[2009]]+Table1[[#This Row],[2010]]+Table1[[#This Row],[2011]]+Table1[[#This Row],[2012]]</f>
        <v>0</v>
      </c>
      <c r="P25" s="25" t="str">
        <f>_xlfn.IFERROR(Table1[[#This Row],[Column9]]/Table1[[#This Row],[Total]],"0%")</f>
        <v>0%</v>
      </c>
    </row>
    <row r="26" spans="1:16" ht="14.25">
      <c r="A26" s="9" t="s">
        <v>47</v>
      </c>
      <c r="B26" s="45"/>
      <c r="C26" s="46"/>
      <c r="D26" s="25" t="str">
        <f>_xlfn.IFERROR(Table1[[#This Row],[Column1]]/[2009],"0%")</f>
        <v>0%</v>
      </c>
      <c r="E26" s="80"/>
      <c r="F26" s="46"/>
      <c r="G26" s="65" t="str">
        <f>_xlfn.IFERROR(Table1[[#This Row],[Column3]]/Table1[[#This Row],[2010]],"0%")</f>
        <v>0%</v>
      </c>
      <c r="H26" s="59"/>
      <c r="I26" s="46"/>
      <c r="J26" s="25" t="str">
        <f>_xlfn.IFERROR(Table1[[#This Row],[Column5]]/Table1[[#This Row],[2011]],"0%")</f>
        <v>0%</v>
      </c>
      <c r="K26" s="80"/>
      <c r="L26" s="46"/>
      <c r="M26" s="65" t="str">
        <f>_xlfn.IFERROR(Table1[[#This Row],[Column7]]/Table1[[#This Row],[2012]],"0%")</f>
        <v>0%</v>
      </c>
      <c r="N26" s="52">
        <f>Table1[[#This Row],[Column1]]+Table1[[#This Row],[Column3]]+Table1[[#This Row],[Column5]]+Table1[[#This Row],[Column7]]</f>
        <v>0</v>
      </c>
      <c r="O26" s="22">
        <f>Table1[[#This Row],[2009]]+Table1[[#This Row],[2010]]+Table1[[#This Row],[2011]]+Table1[[#This Row],[2012]]</f>
        <v>0</v>
      </c>
      <c r="P26" s="25" t="str">
        <f>_xlfn.IFERROR(Table1[[#This Row],[Column9]]/Table1[[#This Row],[Total]],"0%")</f>
        <v>0%</v>
      </c>
    </row>
    <row r="27" spans="1:16" ht="14.25">
      <c r="A27" s="9" t="s">
        <v>51</v>
      </c>
      <c r="B27" s="45"/>
      <c r="C27" s="46"/>
      <c r="D27" s="25" t="str">
        <f>_xlfn.IFERROR(Table1[[#This Row],[Column1]]/[2009],"0%")</f>
        <v>0%</v>
      </c>
      <c r="E27" s="80"/>
      <c r="F27" s="46"/>
      <c r="G27" s="65" t="str">
        <f>_xlfn.IFERROR(Table1[[#This Row],[Column3]]/Table1[[#This Row],[2010]],"0%")</f>
        <v>0%</v>
      </c>
      <c r="H27" s="59"/>
      <c r="I27" s="46"/>
      <c r="J27" s="25" t="str">
        <f>_xlfn.IFERROR(Table1[[#This Row],[Column5]]/Table1[[#This Row],[2011]],"0%")</f>
        <v>0%</v>
      </c>
      <c r="K27" s="80"/>
      <c r="L27" s="46"/>
      <c r="M27" s="65" t="str">
        <f>_xlfn.IFERROR(Table1[[#This Row],[Column7]]/Table1[[#This Row],[2012]],"0%")</f>
        <v>0%</v>
      </c>
      <c r="N27" s="52">
        <f>Table1[[#This Row],[Column1]]+Table1[[#This Row],[Column3]]+Table1[[#This Row],[Column5]]+Table1[[#This Row],[Column7]]</f>
        <v>0</v>
      </c>
      <c r="O27" s="22">
        <f>Table1[[#This Row],[2009]]+Table1[[#This Row],[2010]]+Table1[[#This Row],[2011]]+Table1[[#This Row],[2012]]</f>
        <v>0</v>
      </c>
      <c r="P27" s="25" t="str">
        <f>_xlfn.IFERROR(Table1[[#This Row],[Column9]]/Table1[[#This Row],[Total]],"0%")</f>
        <v>0%</v>
      </c>
    </row>
    <row r="28" spans="1:16" ht="14.25">
      <c r="A28" s="9" t="s">
        <v>10</v>
      </c>
      <c r="B28" s="21" t="s">
        <v>20</v>
      </c>
      <c r="C28" s="22">
        <v>0</v>
      </c>
      <c r="D28" s="25" t="str">
        <f>_xlfn.IFERROR(Table1[[#This Row],[Column1]]/[2009],"0%")</f>
        <v>0%</v>
      </c>
      <c r="E28" s="66">
        <v>0</v>
      </c>
      <c r="F28" s="22">
        <v>0</v>
      </c>
      <c r="G28" s="65" t="str">
        <f>_xlfn.IFERROR(Table1[[#This Row],[Column3]]/Table1[[#This Row],[2010]],"0%")</f>
        <v>0%</v>
      </c>
      <c r="H28" s="52">
        <v>0</v>
      </c>
      <c r="I28" s="22">
        <v>0</v>
      </c>
      <c r="J28" s="25" t="str">
        <f>_xlfn.IFERROR(Table1[[#This Row],[Column5]]/Table1[[#This Row],[2011]],"0%")</f>
        <v>0%</v>
      </c>
      <c r="K28" s="67">
        <v>100</v>
      </c>
      <c r="L28" s="23">
        <v>3108</v>
      </c>
      <c r="M28" s="75">
        <f>_xlfn.IFERROR(Table1[[#This Row],[Column7]]/Table1[[#This Row],[2012]],"0%")</f>
        <v>0.032175032175032175</v>
      </c>
      <c r="N28" s="51">
        <f>Table1[[#This Row],[Column1]]+Table1[[#This Row],[Column3]]+Table1[[#This Row],[Column5]]+Table1[[#This Row],[Column7]]</f>
        <v>100</v>
      </c>
      <c r="O28" s="23">
        <f>Table1[[#This Row],[2009]]+Table1[[#This Row],[2010]]+Table1[[#This Row],[2011]]+Table1[[#This Row],[2012]]</f>
        <v>3108</v>
      </c>
      <c r="P28" s="28">
        <f>_xlfn.IFERROR(Table1[[#This Row],[Column9]]/Table1[[#This Row],[Total]],"0%")</f>
        <v>0.032175032175032175</v>
      </c>
    </row>
    <row r="29" spans="1:16" ht="14.25">
      <c r="A29" s="9" t="s">
        <v>9</v>
      </c>
      <c r="B29" s="21" t="s">
        <v>20</v>
      </c>
      <c r="C29" s="22">
        <v>0</v>
      </c>
      <c r="D29" s="25" t="str">
        <f>_xlfn.IFERROR(Table1[[#This Row],[Column1]]/[2009],"0%")</f>
        <v>0%</v>
      </c>
      <c r="E29" s="67">
        <v>0</v>
      </c>
      <c r="F29" s="23">
        <v>1</v>
      </c>
      <c r="G29" s="68">
        <f>_xlfn.IFERROR(Table1[[#This Row],[Column3]]/Table1[[#This Row],[2010]],"0%")</f>
        <v>0</v>
      </c>
      <c r="H29" s="51">
        <v>925</v>
      </c>
      <c r="I29" s="23">
        <v>1369</v>
      </c>
      <c r="J29" s="24">
        <f>_xlfn.IFERROR(Table1[[#This Row],[Column5]]/Table1[[#This Row],[2011]],"0%")</f>
        <v>0.6756756756756757</v>
      </c>
      <c r="K29" s="67">
        <v>1467</v>
      </c>
      <c r="L29" s="23">
        <v>1860</v>
      </c>
      <c r="M29" s="68">
        <f>_xlfn.IFERROR(Table1[[#This Row],[Column7]]/Table1[[#This Row],[2012]],"0%")</f>
        <v>0.7887096774193548</v>
      </c>
      <c r="N29" s="51">
        <f>Table1[[#This Row],[Column1]]+Table1[[#This Row],[Column3]]+Table1[[#This Row],[Column5]]+Table1[[#This Row],[Column7]]</f>
        <v>2392</v>
      </c>
      <c r="O29" s="23">
        <f>Table1[[#This Row],[2009]]+Table1[[#This Row],[2010]]+Table1[[#This Row],[2011]]+Table1[[#This Row],[2012]]</f>
        <v>3230</v>
      </c>
      <c r="P29" s="24">
        <f>_xlfn.IFERROR(Table1[[#This Row],[Column9]]/Table1[[#This Row],[Total]],"0%")</f>
        <v>0.7405572755417956</v>
      </c>
    </row>
    <row r="30" spans="1:16" ht="14.25">
      <c r="A30" s="9" t="s">
        <v>50</v>
      </c>
      <c r="B30" s="21"/>
      <c r="C30" s="22"/>
      <c r="D30" s="25" t="str">
        <f>_xlfn.IFERROR(Table1[[#This Row],[Column1]]/[2009],"0%")</f>
        <v>0%</v>
      </c>
      <c r="E30" s="80"/>
      <c r="F30" s="46"/>
      <c r="G30" s="65" t="str">
        <f>_xlfn.IFERROR(Table1[[#This Row],[Column3]]/Table1[[#This Row],[2010]],"0%")</f>
        <v>0%</v>
      </c>
      <c r="H30" s="59"/>
      <c r="I30" s="46"/>
      <c r="J30" s="25" t="str">
        <f>_xlfn.IFERROR(Table1[[#This Row],[Column5]]/Table1[[#This Row],[2011]],"0%")</f>
        <v>0%</v>
      </c>
      <c r="K30" s="80"/>
      <c r="L30" s="46"/>
      <c r="M30" s="65" t="str">
        <f>_xlfn.IFERROR(Table1[[#This Row],[Column7]]/Table1[[#This Row],[2012]],"0%")</f>
        <v>0%</v>
      </c>
      <c r="N30" s="52">
        <f>Table1[[#This Row],[Column1]]+Table1[[#This Row],[Column3]]+Table1[[#This Row],[Column5]]+Table1[[#This Row],[Column7]]</f>
        <v>0</v>
      </c>
      <c r="O30" s="22">
        <f>Table1[[#This Row],[2009]]+Table1[[#This Row],[2010]]+Table1[[#This Row],[2011]]+Table1[[#This Row],[2012]]</f>
        <v>0</v>
      </c>
      <c r="P30" s="25" t="str">
        <f>_xlfn.IFERROR(Table1[[#This Row],[Column9]]/Table1[[#This Row],[Total]],"0%")</f>
        <v>0%</v>
      </c>
    </row>
    <row r="31" spans="1:16" ht="14.25">
      <c r="A31" s="9" t="s">
        <v>11</v>
      </c>
      <c r="B31" s="21" t="s">
        <v>20</v>
      </c>
      <c r="C31" s="22">
        <v>0</v>
      </c>
      <c r="D31" s="25" t="str">
        <f>_xlfn.IFERROR(Table1[[#This Row],[Column1]]/[2009],"0%")</f>
        <v>0%</v>
      </c>
      <c r="E31" s="66">
        <v>0</v>
      </c>
      <c r="F31" s="22">
        <v>0</v>
      </c>
      <c r="G31" s="65" t="str">
        <f>_xlfn.IFERROR(Table1[[#This Row],[Column3]]/Table1[[#This Row],[2010]],"0%")</f>
        <v>0%</v>
      </c>
      <c r="H31" s="52">
        <v>0</v>
      </c>
      <c r="I31" s="22">
        <v>0</v>
      </c>
      <c r="J31" s="25" t="str">
        <f>_xlfn.IFERROR(Table1[[#This Row],[Column5]]/Table1[[#This Row],[2011]],"0%")</f>
        <v>0%</v>
      </c>
      <c r="K31" s="67">
        <v>2</v>
      </c>
      <c r="L31" s="23">
        <v>1365</v>
      </c>
      <c r="M31" s="68">
        <f>_xlfn.IFERROR(Table1[[#This Row],[Column7]]/Table1[[#This Row],[2012]],"0%")</f>
        <v>0.0014652014652014652</v>
      </c>
      <c r="N31" s="51">
        <f>Table1[[#This Row],[Column1]]+Table1[[#This Row],[Column3]]+Table1[[#This Row],[Column5]]+Table1[[#This Row],[Column7]]</f>
        <v>2</v>
      </c>
      <c r="O31" s="23">
        <f>Table1[[#This Row],[2009]]+Table1[[#This Row],[2010]]+Table1[[#This Row],[2011]]+Table1[[#This Row],[2012]]</f>
        <v>1365</v>
      </c>
      <c r="P31" s="24">
        <f>_xlfn.IFERROR(Table1[[#This Row],[Column9]]/Table1[[#This Row],[Total]],"0%")</f>
        <v>0.0014652014652014652</v>
      </c>
    </row>
    <row r="32" spans="1:16" ht="14.25">
      <c r="A32" s="9" t="s">
        <v>13</v>
      </c>
      <c r="B32" s="21" t="s">
        <v>20</v>
      </c>
      <c r="C32" s="22">
        <v>0</v>
      </c>
      <c r="D32" s="25" t="str">
        <f>_xlfn.IFERROR(Table1[[#This Row],[Column1]]/[2009],"0%")</f>
        <v>0%</v>
      </c>
      <c r="E32" s="67">
        <v>0</v>
      </c>
      <c r="F32" s="23">
        <v>288</v>
      </c>
      <c r="G32" s="68">
        <f>_xlfn.IFERROR(Table1[[#This Row],[Column3]]/Table1[[#This Row],[2010]],"0%")</f>
        <v>0</v>
      </c>
      <c r="H32" s="51">
        <v>0</v>
      </c>
      <c r="I32" s="23">
        <v>353</v>
      </c>
      <c r="J32" s="24">
        <f>_xlfn.IFERROR(Table1[[#This Row],[Column5]]/Table1[[#This Row],[2011]],"0%")</f>
        <v>0</v>
      </c>
      <c r="K32" s="66">
        <v>0</v>
      </c>
      <c r="L32" s="22">
        <v>0</v>
      </c>
      <c r="M32" s="65" t="str">
        <f>_xlfn.IFERROR(Table1[[#This Row],[Column7]]/Table1[[#This Row],[2012]],"0%")</f>
        <v>0%</v>
      </c>
      <c r="N32" s="51">
        <f>Table1[[#This Row],[Column1]]+Table1[[#This Row],[Column3]]+Table1[[#This Row],[Column5]]+Table1[[#This Row],[Column7]]</f>
        <v>0</v>
      </c>
      <c r="O32" s="23">
        <f>Table1[[#This Row],[2009]]+Table1[[#This Row],[2010]]+Table1[[#This Row],[2011]]+Table1[[#This Row],[2012]]</f>
        <v>641</v>
      </c>
      <c r="P32" s="24">
        <f>_xlfn.IFERROR(Table1[[#This Row],[Column9]]/Table1[[#This Row],[Total]],"0%")</f>
        <v>0</v>
      </c>
    </row>
    <row r="33" spans="1:16" ht="14.25">
      <c r="A33" s="9" t="s">
        <v>15</v>
      </c>
      <c r="B33" s="21" t="s">
        <v>20</v>
      </c>
      <c r="C33" s="22">
        <v>0</v>
      </c>
      <c r="D33" s="25" t="str">
        <f>_xlfn.IFERROR(Table1[[#This Row],[Column1]]/[2009],"0%")</f>
        <v>0%</v>
      </c>
      <c r="E33" s="66">
        <v>0</v>
      </c>
      <c r="F33" s="22">
        <v>0</v>
      </c>
      <c r="G33" s="65" t="str">
        <f>_xlfn.IFERROR(Table1[[#This Row],[Column3]]/Table1[[#This Row],[2010]],"0%")</f>
        <v>0%</v>
      </c>
      <c r="H33" s="51">
        <v>29</v>
      </c>
      <c r="I33" s="23">
        <v>71</v>
      </c>
      <c r="J33" s="24">
        <f>_xlfn.IFERROR(Table1[[#This Row],[Column5]]/Table1[[#This Row],[2011]],"0%")</f>
        <v>0.4084507042253521</v>
      </c>
      <c r="K33" s="67">
        <v>16</v>
      </c>
      <c r="L33" s="23">
        <v>60</v>
      </c>
      <c r="M33" s="68">
        <f>_xlfn.IFERROR(Table1[[#This Row],[Column7]]/Table1[[#This Row],[2012]],"0%")</f>
        <v>0.26666666666666666</v>
      </c>
      <c r="N33" s="51">
        <f>Table1[[#This Row],[Column1]]+Table1[[#This Row],[Column3]]+Table1[[#This Row],[Column5]]+Table1[[#This Row],[Column7]]</f>
        <v>45</v>
      </c>
      <c r="O33" s="23">
        <f>Table1[[#This Row],[2009]]+Table1[[#This Row],[2010]]+Table1[[#This Row],[2011]]+Table1[[#This Row],[2012]]</f>
        <v>131</v>
      </c>
      <c r="P33" s="24">
        <f>_xlfn.IFERROR(Table1[[#This Row],[Column9]]/Table1[[#This Row],[Total]],"0%")</f>
        <v>0.3435114503816794</v>
      </c>
    </row>
    <row r="34" spans="1:16" ht="14.25">
      <c r="A34" s="9" t="s">
        <v>49</v>
      </c>
      <c r="B34" s="21" t="s">
        <v>20</v>
      </c>
      <c r="C34" s="22">
        <v>0</v>
      </c>
      <c r="D34" s="25" t="str">
        <f>_xlfn.IFERROR(Table1[[#This Row],[Column1]]/[2009],"0%")</f>
        <v>0%</v>
      </c>
      <c r="E34" s="66">
        <v>0</v>
      </c>
      <c r="F34" s="22">
        <v>0</v>
      </c>
      <c r="G34" s="65" t="str">
        <f>_xlfn.IFERROR(Table1[[#This Row],[Column3]]/Table1[[#This Row],[2010]],"0%")</f>
        <v>0%</v>
      </c>
      <c r="H34" s="51">
        <v>0</v>
      </c>
      <c r="I34" s="23">
        <v>339</v>
      </c>
      <c r="J34" s="24">
        <f>_xlfn.IFERROR(Table1[[#This Row],[Column5]]/Table1[[#This Row],[2011]],"0%")</f>
        <v>0</v>
      </c>
      <c r="K34" s="67">
        <v>0</v>
      </c>
      <c r="L34" s="23">
        <v>323</v>
      </c>
      <c r="M34" s="68">
        <f>_xlfn.IFERROR(Table1[[#This Row],[Column7]]/Table1[[#This Row],[2012]],"0%")</f>
        <v>0</v>
      </c>
      <c r="N34" s="51">
        <f>Table1[[#This Row],[Column1]]+Table1[[#This Row],[Column3]]+Table1[[#This Row],[Column5]]+Table1[[#This Row],[Column7]]</f>
        <v>0</v>
      </c>
      <c r="O34" s="23">
        <f>Table1[[#This Row],[2009]]+Table1[[#This Row],[2010]]+Table1[[#This Row],[2011]]+Table1[[#This Row],[2012]]</f>
        <v>662</v>
      </c>
      <c r="P34" s="24">
        <f>_xlfn.IFERROR(Table1[[#This Row],[Column9]]/Table1[[#This Row],[Total]],"0%")</f>
        <v>0</v>
      </c>
    </row>
    <row r="35" spans="1:16" ht="14.25">
      <c r="A35" s="9" t="s">
        <v>48</v>
      </c>
      <c r="B35" s="45"/>
      <c r="C35" s="46"/>
      <c r="D35" s="25" t="str">
        <f>_xlfn.IFERROR(Table1[[#This Row],[Column1]]/[2009],"0%")</f>
        <v>0%</v>
      </c>
      <c r="E35" s="80"/>
      <c r="F35" s="46"/>
      <c r="G35" s="65" t="str">
        <f>_xlfn.IFERROR(Table1[[#This Row],[Column3]]/Table1[[#This Row],[2010]],"0%")</f>
        <v>0%</v>
      </c>
      <c r="H35" s="59"/>
      <c r="I35" s="46"/>
      <c r="J35" s="25" t="str">
        <f>_xlfn.IFERROR(Table1[[#This Row],[Column5]]/Table1[[#This Row],[2011]],"0%")</f>
        <v>0%</v>
      </c>
      <c r="K35" s="80"/>
      <c r="L35" s="46"/>
      <c r="M35" s="65" t="str">
        <f>_xlfn.IFERROR(Table1[[#This Row],[Column7]]/Table1[[#This Row],[2012]],"0%")</f>
        <v>0%</v>
      </c>
      <c r="N35" s="52">
        <f>Table1[[#This Row],[Column1]]+Table1[[#This Row],[Column3]]+Table1[[#This Row],[Column5]]+Table1[[#This Row],[Column7]]</f>
        <v>0</v>
      </c>
      <c r="O35" s="22">
        <f>Table1[[#This Row],[2009]]+Table1[[#This Row],[2010]]+Table1[[#This Row],[2011]]+Table1[[#This Row],[2012]]</f>
        <v>0</v>
      </c>
      <c r="P35" s="25" t="str">
        <f>_xlfn.IFERROR(Table1[[#This Row],[Column9]]/Table1[[#This Row],[Total]],"0%")</f>
        <v>0%</v>
      </c>
    </row>
    <row r="36" spans="1:16" ht="14.25">
      <c r="A36" s="8" t="s">
        <v>4</v>
      </c>
      <c r="B36" s="34">
        <f>SUM(B4:B35)</f>
        <v>0</v>
      </c>
      <c r="C36" s="36">
        <f>SUM(C4:C35)</f>
        <v>1098</v>
      </c>
      <c r="D36" s="29">
        <f>_xlfn.IFERROR(Table1[[#This Row],[Column1]]/[2009],"0%")</f>
        <v>0</v>
      </c>
      <c r="E36" s="34">
        <f>SUM(E4:E35)</f>
        <v>0</v>
      </c>
      <c r="F36" s="36">
        <f>SUM(F4:F35)</f>
        <v>22572</v>
      </c>
      <c r="G36" s="69">
        <f>_xlfn.IFERROR(Table1[[#This Row],[Column3]]/Table1[[#This Row],[2010]],"0%")</f>
        <v>0</v>
      </c>
      <c r="H36" s="34">
        <f>SUM(H4:H35)</f>
        <v>1403</v>
      </c>
      <c r="I36" s="36">
        <f>SUM(I4:I35)</f>
        <v>5288</v>
      </c>
      <c r="J36" s="29">
        <f>_xlfn.IFERROR(Table1[[#This Row],[Column5]]/Table1[[#This Row],[2011]],"0%")</f>
        <v>0.2653177004538578</v>
      </c>
      <c r="K36" s="34">
        <f>SUM(K4:K35)</f>
        <v>3886</v>
      </c>
      <c r="L36" s="36">
        <f>SUM(L4:L35)</f>
        <v>9611</v>
      </c>
      <c r="M36" s="69">
        <f>_xlfn.IFERROR(Table1[[#This Row],[Column7]]/Table1[[#This Row],[2012]],"0%")</f>
        <v>0.40432837373842473</v>
      </c>
      <c r="N36" s="34">
        <f>SUM(N4:N35)</f>
        <v>5289</v>
      </c>
      <c r="O36" s="36">
        <f>SUM(O4:O35)</f>
        <v>38569</v>
      </c>
      <c r="P36" s="29">
        <f>_xlfn.IFERROR(Table1[[#This Row],[Column9]]/Table1[[#This Row],[Total]],"0%")</f>
        <v>0.137130856387254</v>
      </c>
    </row>
  </sheetData>
  <printOptions/>
  <pageMargins left="0.25" right="0.25" top="0.25" bottom="0.25" header="0.3" footer="0.3"/>
  <pageSetup horizontalDpi="600" verticalDpi="600" orientation="landscape" paperSize="5" scale="115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 topLeftCell="A1">
      <selection activeCell="O36" sqref="O36"/>
    </sheetView>
  </sheetViews>
  <sheetFormatPr defaultColWidth="9.00390625" defaultRowHeight="14.25"/>
  <cols>
    <col min="1" max="1" width="18.625" style="0" customWidth="1"/>
    <col min="2" max="3" width="7.75390625" style="0" customWidth="1"/>
    <col min="4" max="4" width="7.75390625" style="2" customWidth="1"/>
    <col min="5" max="6" width="7.75390625" style="0" customWidth="1"/>
    <col min="7" max="7" width="7.75390625" style="2" customWidth="1"/>
    <col min="8" max="9" width="7.75390625" style="0" customWidth="1"/>
    <col min="10" max="10" width="7.75390625" style="2" customWidth="1"/>
    <col min="11" max="12" width="7.75390625" style="0" customWidth="1"/>
    <col min="13" max="13" width="7.75390625" style="2" customWidth="1"/>
    <col min="14" max="16" width="7.75390625" style="0" customWidth="1"/>
  </cols>
  <sheetData>
    <row r="1" spans="1:2" ht="18">
      <c r="A1" s="5" t="s">
        <v>63</v>
      </c>
      <c r="B1" s="6" t="s">
        <v>82</v>
      </c>
    </row>
    <row r="2" spans="1:16" ht="14.25">
      <c r="A2" s="3" t="s">
        <v>20</v>
      </c>
      <c r="B2" s="10" t="s">
        <v>22</v>
      </c>
      <c r="C2" s="11" t="s">
        <v>0</v>
      </c>
      <c r="D2" s="47" t="s">
        <v>23</v>
      </c>
      <c r="E2" s="60" t="s">
        <v>24</v>
      </c>
      <c r="F2" s="11" t="s">
        <v>1</v>
      </c>
      <c r="G2" s="61" t="s">
        <v>25</v>
      </c>
      <c r="H2" s="12" t="s">
        <v>26</v>
      </c>
      <c r="I2" s="11" t="s">
        <v>2</v>
      </c>
      <c r="J2" s="47" t="s">
        <v>27</v>
      </c>
      <c r="K2" s="60" t="s">
        <v>28</v>
      </c>
      <c r="L2" s="11" t="s">
        <v>3</v>
      </c>
      <c r="M2" s="61" t="s">
        <v>29</v>
      </c>
      <c r="N2" s="12" t="s">
        <v>30</v>
      </c>
      <c r="O2" s="11" t="s">
        <v>4</v>
      </c>
      <c r="P2" s="12" t="s">
        <v>31</v>
      </c>
    </row>
    <row r="3" spans="1:16" s="1" customFormat="1" ht="12" customHeight="1">
      <c r="A3" s="4">
        <v>0</v>
      </c>
      <c r="B3" s="15" t="s">
        <v>17</v>
      </c>
      <c r="C3" s="16" t="s">
        <v>18</v>
      </c>
      <c r="D3" s="48" t="s">
        <v>19</v>
      </c>
      <c r="E3" s="62" t="s">
        <v>17</v>
      </c>
      <c r="F3" s="16" t="s">
        <v>18</v>
      </c>
      <c r="G3" s="63" t="s">
        <v>19</v>
      </c>
      <c r="H3" s="49" t="s">
        <v>17</v>
      </c>
      <c r="I3" s="16" t="s">
        <v>18</v>
      </c>
      <c r="J3" s="48" t="s">
        <v>19</v>
      </c>
      <c r="K3" s="70" t="s">
        <v>17</v>
      </c>
      <c r="L3" s="16" t="s">
        <v>18</v>
      </c>
      <c r="M3" s="71" t="s">
        <v>19</v>
      </c>
      <c r="N3" s="49" t="s">
        <v>17</v>
      </c>
      <c r="O3" s="17" t="s">
        <v>18</v>
      </c>
      <c r="P3" s="18" t="s">
        <v>19</v>
      </c>
    </row>
    <row r="4" spans="1:16" s="1" customFormat="1" ht="14.25">
      <c r="A4" s="7" t="s">
        <v>32</v>
      </c>
      <c r="B4" s="30"/>
      <c r="C4" s="19"/>
      <c r="D4" s="20" t="str">
        <f>_xlfn.IFERROR(Table134[[#This Row],[Column1]]/[2009],"0%")</f>
        <v>0%</v>
      </c>
      <c r="E4" s="64"/>
      <c r="F4" s="19"/>
      <c r="G4" s="65" t="str">
        <f>_xlfn.IFERROR(Table134[[#This Row],[Column3]]/Table134[[#This Row],[2010]],"0%")</f>
        <v>0%</v>
      </c>
      <c r="H4" s="50"/>
      <c r="I4" s="19"/>
      <c r="J4" s="20" t="str">
        <f>_xlfn.IFERROR(Table134[[#This Row],[Column5]]/Table134[[#This Row],[2011]],"0%")</f>
        <v>0%</v>
      </c>
      <c r="K4" s="72"/>
      <c r="L4" s="19"/>
      <c r="M4" s="73" t="str">
        <f>_xlfn.IFERROR(Table134[[#This Row],[Column7]]/Table134[[#This Row],[2012]],"0%")</f>
        <v>0%</v>
      </c>
      <c r="N4" s="50">
        <f>Table134[[#This Row],[Column1]]+Table134[[#This Row],[Column3]]+Table134[[#This Row],[Column5]]+Table134[[#This Row],[Column7]]</f>
        <v>0</v>
      </c>
      <c r="O4" s="19">
        <f>Table134[[#This Row],[2009]]+Table134[[#This Row],[2010]]+Table134[[#This Row],[2011]]+Table134[[#This Row],[2012]]</f>
        <v>0</v>
      </c>
      <c r="P4" s="20" t="str">
        <f>_xlfn.IFERROR(Table134[[#This Row],[Column9]]/Table134[[#This Row],[Total]],"0%")</f>
        <v>0%</v>
      </c>
    </row>
    <row r="5" spans="1:16" ht="14.25">
      <c r="A5" s="9" t="s">
        <v>14</v>
      </c>
      <c r="B5" s="31"/>
      <c r="C5" s="23"/>
      <c r="D5" s="25" t="str">
        <f>_xlfn.IFERROR(Table134[[#This Row],[Column1]]/[2009],"0%")</f>
        <v>0%</v>
      </c>
      <c r="E5" s="66"/>
      <c r="F5" s="22"/>
      <c r="G5" s="65" t="str">
        <f>_xlfn.IFERROR(Table134[[#This Row],[Column3]]/Table134[[#This Row],[2010]],"0%")</f>
        <v>0%</v>
      </c>
      <c r="H5" s="52"/>
      <c r="I5" s="22"/>
      <c r="J5" s="25" t="str">
        <f>_xlfn.IFERROR(Table134[[#This Row],[Column5]]/Table134[[#This Row],[2011]],"0%")</f>
        <v>0%</v>
      </c>
      <c r="K5" s="66"/>
      <c r="L5" s="22"/>
      <c r="M5" s="65" t="str">
        <f>_xlfn.IFERROR(Table134[[#This Row],[Column7]]/Table134[[#This Row],[2012]],"0%")</f>
        <v>0%</v>
      </c>
      <c r="N5" s="52">
        <f>Table134[[#This Row],[Column1]]+Table134[[#This Row],[Column3]]+Table134[[#This Row],[Column5]]+Table134[[#This Row],[Column7]]</f>
        <v>0</v>
      </c>
      <c r="O5" s="22">
        <f>Table134[[#This Row],[2009]]+Table134[[#This Row],[2010]]+Table134[[#This Row],[2011]]+Table134[[#This Row],[2012]]</f>
        <v>0</v>
      </c>
      <c r="P5" s="25" t="str">
        <f>_xlfn.IFERROR(Table134[[#This Row],[Column9]]/Table134[[#This Row],[Total]],"0%")</f>
        <v>0%</v>
      </c>
    </row>
    <row r="6" spans="1:16" ht="14.25">
      <c r="A6" s="9" t="s">
        <v>33</v>
      </c>
      <c r="B6" s="32"/>
      <c r="C6" s="22"/>
      <c r="D6" s="20" t="str">
        <f>_xlfn.IFERROR(Table134[[#This Row],[Column1]]/[2009],"0%")</f>
        <v>0%</v>
      </c>
      <c r="E6" s="72"/>
      <c r="F6" s="22"/>
      <c r="G6" s="73" t="str">
        <f>_xlfn.IFERROR(Table134[[#This Row],[Column3]]/Table134[[#This Row],[2010]],"0%")</f>
        <v>0%</v>
      </c>
      <c r="H6" s="50"/>
      <c r="I6" s="22"/>
      <c r="J6" s="20" t="str">
        <f>_xlfn.IFERROR(Table134[[#This Row],[Column5]]/Table134[[#This Row],[2011]],"0%")</f>
        <v>0%</v>
      </c>
      <c r="K6" s="72"/>
      <c r="L6" s="22"/>
      <c r="M6" s="73" t="str">
        <f>_xlfn.IFERROR(Table134[[#This Row],[Column7]]/Table134[[#This Row],[2012]],"0%")</f>
        <v>0%</v>
      </c>
      <c r="N6" s="50">
        <f>Table134[[#This Row],[Column1]]+Table134[[#This Row],[Column3]]+Table134[[#This Row],[Column5]]+Table134[[#This Row],[Column7]]</f>
        <v>0</v>
      </c>
      <c r="O6" s="22">
        <f>Table134[[#This Row],[2009]]+Table134[[#This Row],[2010]]+Table134[[#This Row],[2011]]+Table134[[#This Row],[2012]]</f>
        <v>0</v>
      </c>
      <c r="P6" s="20" t="str">
        <f>_xlfn.IFERROR(Table134[[#This Row],[Column9]]/Table134[[#This Row],[Total]],"0%")</f>
        <v>0%</v>
      </c>
    </row>
    <row r="7" spans="1:16" ht="14.25">
      <c r="A7" s="9" t="s">
        <v>34</v>
      </c>
      <c r="B7" s="32"/>
      <c r="C7" s="22"/>
      <c r="D7" s="20" t="str">
        <f>_xlfn.IFERROR(Table134[[#This Row],[Column1]]/[2009],"0%")</f>
        <v>0%</v>
      </c>
      <c r="E7" s="72"/>
      <c r="F7" s="22"/>
      <c r="G7" s="73" t="str">
        <f>_xlfn.IFERROR(Table134[[#This Row],[Column3]]/Table134[[#This Row],[2010]],"0%")</f>
        <v>0%</v>
      </c>
      <c r="H7" s="50"/>
      <c r="I7" s="22"/>
      <c r="J7" s="20" t="str">
        <f>_xlfn.IFERROR(Table134[[#This Row],[Column5]]/Table134[[#This Row],[2011]],"0%")</f>
        <v>0%</v>
      </c>
      <c r="K7" s="72"/>
      <c r="L7" s="22"/>
      <c r="M7" s="73" t="str">
        <f>_xlfn.IFERROR(Table134[[#This Row],[Column7]]/Table134[[#This Row],[2012]],"0%")</f>
        <v>0%</v>
      </c>
      <c r="N7" s="50">
        <f>Table134[[#This Row],[Column1]]+Table134[[#This Row],[Column3]]+Table134[[#This Row],[Column5]]+Table134[[#This Row],[Column7]]</f>
        <v>0</v>
      </c>
      <c r="O7" s="22">
        <f>Table134[[#This Row],[2009]]+Table134[[#This Row],[2010]]+Table134[[#This Row],[2011]]+Table134[[#This Row],[2012]]</f>
        <v>0</v>
      </c>
      <c r="P7" s="20" t="str">
        <f>_xlfn.IFERROR(Table134[[#This Row],[Column9]]/Table134[[#This Row],[Total]],"0%")</f>
        <v>0%</v>
      </c>
    </row>
    <row r="8" spans="1:16" ht="14.25">
      <c r="A8" s="9" t="s">
        <v>35</v>
      </c>
      <c r="B8" s="32"/>
      <c r="C8" s="22"/>
      <c r="D8" s="25" t="str">
        <f>_xlfn.IFERROR(Table134[[#This Row],[Column1]]/[2009],"0%")</f>
        <v>0%</v>
      </c>
      <c r="E8" s="66"/>
      <c r="F8" s="22"/>
      <c r="G8" s="65" t="str">
        <f>_xlfn.IFERROR(Table134[[#This Row],[Column3]]/Table134[[#This Row],[2010]],"0%")</f>
        <v>0%</v>
      </c>
      <c r="H8" s="52"/>
      <c r="I8" s="22"/>
      <c r="J8" s="25" t="str">
        <f>_xlfn.IFERROR(Table134[[#This Row],[Column5]]/Table134[[#This Row],[2011]],"0%")</f>
        <v>0%</v>
      </c>
      <c r="K8" s="66"/>
      <c r="L8" s="22"/>
      <c r="M8" s="65" t="str">
        <f>_xlfn.IFERROR(Table134[[#This Row],[Column7]]/Table134[[#This Row],[2012]],"0%")</f>
        <v>0%</v>
      </c>
      <c r="N8" s="52">
        <f>Table134[[#This Row],[Column1]]+Table134[[#This Row],[Column3]]+Table134[[#This Row],[Column5]]+Table134[[#This Row],[Column7]]</f>
        <v>0</v>
      </c>
      <c r="O8" s="22">
        <f>Table134[[#This Row],[2009]]+Table134[[#This Row],[2010]]+Table134[[#This Row],[2011]]+Table134[[#This Row],[2012]]</f>
        <v>0</v>
      </c>
      <c r="P8" s="25" t="str">
        <f>_xlfn.IFERROR(Table134[[#This Row],[Column9]]/Table134[[#This Row],[Total]],"0%")</f>
        <v>0%</v>
      </c>
    </row>
    <row r="9" spans="1:16" ht="14.25">
      <c r="A9" s="9" t="s">
        <v>5</v>
      </c>
      <c r="B9" s="31"/>
      <c r="C9" s="23"/>
      <c r="D9" s="25" t="str">
        <f>_xlfn.IFERROR(Table134[[#This Row],[Column1]]/[2009],"0%")</f>
        <v>0%</v>
      </c>
      <c r="E9" s="67">
        <v>0</v>
      </c>
      <c r="F9" s="23">
        <v>16</v>
      </c>
      <c r="G9" s="68">
        <f>_xlfn.IFERROR(Table134[[#This Row],[Column3]]/Table134[[#This Row],[2010]],"0%")</f>
        <v>0</v>
      </c>
      <c r="H9" s="52">
        <v>0</v>
      </c>
      <c r="I9" s="22">
        <v>0</v>
      </c>
      <c r="J9" s="25" t="str">
        <f>_xlfn.IFERROR(Table134[[#This Row],[Column5]]/Table134[[#This Row],[2011]],"0%")</f>
        <v>0%</v>
      </c>
      <c r="K9" s="66">
        <v>0</v>
      </c>
      <c r="L9" s="22">
        <v>0</v>
      </c>
      <c r="M9" s="65" t="str">
        <f>_xlfn.IFERROR(Table134[[#This Row],[Column7]]/Table134[[#This Row],[2012]],"0%")</f>
        <v>0%</v>
      </c>
      <c r="N9" s="51">
        <f>Table134[[#This Row],[Column1]]+Table134[[#This Row],[Column3]]+Table134[[#This Row],[Column5]]+Table134[[#This Row],[Column7]]</f>
        <v>0</v>
      </c>
      <c r="O9" s="23">
        <f>Table134[[#This Row],[2009]]+Table134[[#This Row],[2010]]+Table134[[#This Row],[2011]]+Table134[[#This Row],[2012]]</f>
        <v>16</v>
      </c>
      <c r="P9" s="24">
        <f>_xlfn.IFERROR(Table134[[#This Row],[Column9]]/Table134[[#This Row],[Total]],"0%")</f>
        <v>0</v>
      </c>
    </row>
    <row r="10" spans="1:16" ht="14.25">
      <c r="A10" s="9" t="s">
        <v>12</v>
      </c>
      <c r="B10" s="31"/>
      <c r="C10" s="23"/>
      <c r="D10" s="25" t="str">
        <f>_xlfn.IFERROR(Table134[[#This Row],[Column1]]/[2009],"0%")</f>
        <v>0%</v>
      </c>
      <c r="E10" s="67">
        <v>11</v>
      </c>
      <c r="F10" s="23">
        <v>34</v>
      </c>
      <c r="G10" s="68">
        <f>_xlfn.IFERROR(Table134[[#This Row],[Column3]]/Table134[[#This Row],[2010]],"0%")</f>
        <v>0.3235294117647059</v>
      </c>
      <c r="H10" s="51">
        <v>11</v>
      </c>
      <c r="I10" s="23">
        <v>46</v>
      </c>
      <c r="J10" s="24">
        <f>_xlfn.IFERROR(Table134[[#This Row],[Column5]]/Table134[[#This Row],[2011]],"0%")</f>
        <v>0.2391304347826087</v>
      </c>
      <c r="K10" s="66"/>
      <c r="L10" s="22"/>
      <c r="M10" s="65" t="str">
        <f>_xlfn.IFERROR(Table134[[#This Row],[Column7]]/Table134[[#This Row],[2012]],"0%")</f>
        <v>0%</v>
      </c>
      <c r="N10" s="51">
        <f>Table134[[#This Row],[Column1]]+Table134[[#This Row],[Column3]]+Table134[[#This Row],[Column5]]+Table134[[#This Row],[Column7]]</f>
        <v>22</v>
      </c>
      <c r="O10" s="23">
        <f>Table134[[#This Row],[2009]]+Table134[[#This Row],[2010]]+Table134[[#This Row],[2011]]+Table134[[#This Row],[2012]]</f>
        <v>80</v>
      </c>
      <c r="P10" s="24">
        <f>_xlfn.IFERROR(Table134[[#This Row],[Column9]]/Table134[[#This Row],[Total]],"0%")</f>
        <v>0.275</v>
      </c>
    </row>
    <row r="11" spans="1:16" ht="14.25">
      <c r="A11" s="9" t="s">
        <v>8</v>
      </c>
      <c r="B11" s="31">
        <v>35</v>
      </c>
      <c r="C11" s="23">
        <v>128</v>
      </c>
      <c r="D11" s="24">
        <f>_xlfn.IFERROR(Table134[[#This Row],[Column1]]/[2009],"0%")</f>
        <v>0.2734375</v>
      </c>
      <c r="E11" s="67">
        <v>30</v>
      </c>
      <c r="F11" s="23">
        <v>148</v>
      </c>
      <c r="G11" s="68">
        <f>_xlfn.IFERROR(Table134[[#This Row],[Column3]]/Table134[[#This Row],[2010]],"0%")</f>
        <v>0.20270270270270271</v>
      </c>
      <c r="H11" s="51">
        <v>9</v>
      </c>
      <c r="I11" s="23">
        <v>60</v>
      </c>
      <c r="J11" s="24">
        <f>_xlfn.IFERROR(Table134[[#This Row],[Column5]]/Table134[[#This Row],[2011]],"0%")</f>
        <v>0.15</v>
      </c>
      <c r="K11" s="66"/>
      <c r="L11" s="22"/>
      <c r="M11" s="65" t="str">
        <f>_xlfn.IFERROR(Table134[[#This Row],[Column7]]/Table134[[#This Row],[2012]],"0%")</f>
        <v>0%</v>
      </c>
      <c r="N11" s="51">
        <f>Table134[[#This Row],[Column1]]+Table134[[#This Row],[Column3]]+Table134[[#This Row],[Column5]]+Table134[[#This Row],[Column7]]</f>
        <v>74</v>
      </c>
      <c r="O11" s="23">
        <f>Table134[[#This Row],[2009]]+Table134[[#This Row],[2010]]+Table134[[#This Row],[2011]]+Table134[[#This Row],[2012]]</f>
        <v>336</v>
      </c>
      <c r="P11" s="24">
        <f>_xlfn.IFERROR(Table134[[#This Row],[Column9]]/Table134[[#This Row],[Total]],"0%")</f>
        <v>0.22023809523809523</v>
      </c>
    </row>
    <row r="12" spans="1:16" ht="14.25">
      <c r="A12" s="9" t="s">
        <v>36</v>
      </c>
      <c r="B12" s="32"/>
      <c r="C12" s="22"/>
      <c r="D12" s="25" t="str">
        <f>_xlfn.IFERROR(Table134[[#This Row],[Column1]]/[2009],"0%")</f>
        <v>0%</v>
      </c>
      <c r="E12" s="66"/>
      <c r="F12" s="22"/>
      <c r="G12" s="65" t="str">
        <f>_xlfn.IFERROR(Table134[[#This Row],[Column3]]/Table134[[#This Row],[2010]],"0%")</f>
        <v>0%</v>
      </c>
      <c r="H12" s="52"/>
      <c r="I12" s="22"/>
      <c r="J12" s="25" t="str">
        <f>_xlfn.IFERROR(Table134[[#This Row],[Column5]]/Table134[[#This Row],[2011]],"0%")</f>
        <v>0%</v>
      </c>
      <c r="K12" s="66"/>
      <c r="L12" s="22"/>
      <c r="M12" s="65" t="str">
        <f>_xlfn.IFERROR(Table134[[#This Row],[Column7]]/Table134[[#This Row],[2012]],"0%")</f>
        <v>0%</v>
      </c>
      <c r="N12" s="52">
        <f>Table134[[#This Row],[Column1]]+Table134[[#This Row],[Column3]]+Table134[[#This Row],[Column5]]+Table134[[#This Row],[Column7]]</f>
        <v>0</v>
      </c>
      <c r="O12" s="22">
        <f>Table134[[#This Row],[2009]]+Table134[[#This Row],[2010]]+Table134[[#This Row],[2011]]+Table134[[#This Row],[2012]]</f>
        <v>0</v>
      </c>
      <c r="P12" s="25" t="str">
        <f>_xlfn.IFERROR(Table134[[#This Row],[Column9]]/Table134[[#This Row],[Total]],"0%")</f>
        <v>0%</v>
      </c>
    </row>
    <row r="13" spans="1:16" ht="14.25">
      <c r="A13" s="9" t="s">
        <v>37</v>
      </c>
      <c r="B13" s="32"/>
      <c r="C13" s="22"/>
      <c r="D13" s="25" t="str">
        <f>_xlfn.IFERROR(Table134[[#This Row],[Column1]]/[2009],"0%")</f>
        <v>0%</v>
      </c>
      <c r="E13" s="66"/>
      <c r="F13" s="22"/>
      <c r="G13" s="65" t="str">
        <f>_xlfn.IFERROR(Table134[[#This Row],[Column3]]/Table134[[#This Row],[2010]],"0%")</f>
        <v>0%</v>
      </c>
      <c r="H13" s="52"/>
      <c r="I13" s="22"/>
      <c r="J13" s="25" t="str">
        <f>_xlfn.IFERROR(Table134[[#This Row],[Column5]]/Table134[[#This Row],[2011]],"0%")</f>
        <v>0%</v>
      </c>
      <c r="K13" s="66"/>
      <c r="L13" s="22"/>
      <c r="M13" s="65" t="str">
        <f>_xlfn.IFERROR(Table134[[#This Row],[Column7]]/Table134[[#This Row],[2012]],"0%")</f>
        <v>0%</v>
      </c>
      <c r="N13" s="52">
        <f>Table134[[#This Row],[Column1]]+Table134[[#This Row],[Column3]]+Table134[[#This Row],[Column5]]+Table134[[#This Row],[Column7]]</f>
        <v>0</v>
      </c>
      <c r="O13" s="22">
        <f>Table134[[#This Row],[2009]]+Table134[[#This Row],[2010]]+Table134[[#This Row],[2011]]+Table134[[#This Row],[2012]]</f>
        <v>0</v>
      </c>
      <c r="P13" s="25" t="str">
        <f>_xlfn.IFERROR(Table134[[#This Row],[Column9]]/Table134[[#This Row],[Total]],"0%")</f>
        <v>0%</v>
      </c>
    </row>
    <row r="14" spans="1:16" ht="14.25">
      <c r="A14" s="9" t="s">
        <v>38</v>
      </c>
      <c r="B14" s="32"/>
      <c r="C14" s="22"/>
      <c r="D14" s="25" t="str">
        <f>_xlfn.IFERROR(Table134[[#This Row],[Column1]]/[2009],"0%")</f>
        <v>0%</v>
      </c>
      <c r="E14" s="66"/>
      <c r="F14" s="22"/>
      <c r="G14" s="65" t="str">
        <f>_xlfn.IFERROR(Table134[[#This Row],[Column3]]/Table134[[#This Row],[2010]],"0%")</f>
        <v>0%</v>
      </c>
      <c r="H14" s="52"/>
      <c r="I14" s="22"/>
      <c r="J14" s="25" t="str">
        <f>_xlfn.IFERROR(Table134[[#This Row],[Column5]]/Table134[[#This Row],[2011]],"0%")</f>
        <v>0%</v>
      </c>
      <c r="K14" s="66"/>
      <c r="L14" s="22"/>
      <c r="M14" s="65" t="str">
        <f>_xlfn.IFERROR(Table134[[#This Row],[Column7]]/Table134[[#This Row],[2012]],"0%")</f>
        <v>0%</v>
      </c>
      <c r="N14" s="52">
        <f>Table134[[#This Row],[Column1]]+Table134[[#This Row],[Column3]]+Table134[[#This Row],[Column5]]+Table134[[#This Row],[Column7]]</f>
        <v>0</v>
      </c>
      <c r="O14" s="22">
        <f>Table134[[#This Row],[2009]]+Table134[[#This Row],[2010]]+Table134[[#This Row],[2011]]+Table134[[#This Row],[2012]]</f>
        <v>0</v>
      </c>
      <c r="P14" s="25" t="str">
        <f>_xlfn.IFERROR(Table134[[#This Row],[Column9]]/Table134[[#This Row],[Total]],"0%")</f>
        <v>0%</v>
      </c>
    </row>
    <row r="15" spans="1:16" ht="14.25">
      <c r="A15" s="9" t="s">
        <v>7</v>
      </c>
      <c r="B15" s="32"/>
      <c r="C15" s="22"/>
      <c r="D15" s="25" t="str">
        <f>_xlfn.IFERROR(Table134[[#This Row],[Column1]]/[2009],"0%")</f>
        <v>0%</v>
      </c>
      <c r="E15" s="67">
        <v>1</v>
      </c>
      <c r="F15" s="23">
        <v>8</v>
      </c>
      <c r="G15" s="68">
        <f>_xlfn.IFERROR(Table134[[#This Row],[Column3]]/Table134[[#This Row],[2010]],"0%")</f>
        <v>0.125</v>
      </c>
      <c r="H15" s="51">
        <v>20</v>
      </c>
      <c r="I15" s="23">
        <v>83</v>
      </c>
      <c r="J15" s="24">
        <f>_xlfn.IFERROR(Table134[[#This Row],[Column5]]/Table134[[#This Row],[2011]],"0%")</f>
        <v>0.24096385542168675</v>
      </c>
      <c r="K15" s="67">
        <v>127</v>
      </c>
      <c r="L15" s="23">
        <v>483</v>
      </c>
      <c r="M15" s="68">
        <f>_xlfn.IFERROR(Table134[[#This Row],[Column7]]/Table134[[#This Row],[2012]],"0%")</f>
        <v>0.2629399585921325</v>
      </c>
      <c r="N15" s="51">
        <f>Table134[[#This Row],[Column1]]+Table134[[#This Row],[Column3]]+Table134[[#This Row],[Column5]]+Table134[[#This Row],[Column7]]</f>
        <v>148</v>
      </c>
      <c r="O15" s="23">
        <f>Table134[[#This Row],[2009]]+Table134[[#This Row],[2010]]+Table134[[#This Row],[2011]]+Table134[[#This Row],[2012]]</f>
        <v>574</v>
      </c>
      <c r="P15" s="24">
        <f>_xlfn.IFERROR(Table134[[#This Row],[Column9]]/Table134[[#This Row],[Total]],"0%")</f>
        <v>0.2578397212543554</v>
      </c>
    </row>
    <row r="16" spans="1:16" ht="14.25">
      <c r="A16" s="9" t="s">
        <v>39</v>
      </c>
      <c r="B16" s="32"/>
      <c r="C16" s="22"/>
      <c r="D16" s="25" t="str">
        <f>_xlfn.IFERROR(Table134[[#This Row],[Column1]]/[2009],"0%")</f>
        <v>0%</v>
      </c>
      <c r="E16" s="66"/>
      <c r="F16" s="22"/>
      <c r="G16" s="65" t="str">
        <f>_xlfn.IFERROR(Table134[[#This Row],[Column3]]/Table134[[#This Row],[2010]],"0%")</f>
        <v>0%</v>
      </c>
      <c r="H16" s="52"/>
      <c r="I16" s="22"/>
      <c r="J16" s="25" t="str">
        <f>_xlfn.IFERROR(Table134[[#This Row],[Column5]]/Table134[[#This Row],[2011]],"0%")</f>
        <v>0%</v>
      </c>
      <c r="K16" s="66"/>
      <c r="L16" s="22"/>
      <c r="M16" s="65" t="str">
        <f>_xlfn.IFERROR(Table134[[#This Row],[Column7]]/Table134[[#This Row],[2012]],"0%")</f>
        <v>0%</v>
      </c>
      <c r="N16" s="52">
        <f>Table134[[#This Row],[Column1]]+Table134[[#This Row],[Column3]]+Table134[[#This Row],[Column5]]+Table134[[#This Row],[Column7]]</f>
        <v>0</v>
      </c>
      <c r="O16" s="22">
        <f>Table134[[#This Row],[2009]]+Table134[[#This Row],[2010]]+Table134[[#This Row],[2011]]+Table134[[#This Row],[2012]]</f>
        <v>0</v>
      </c>
      <c r="P16" s="25" t="str">
        <f>_xlfn.IFERROR(Table134[[#This Row],[Column9]]/Table134[[#This Row],[Total]],"0%")</f>
        <v>0%</v>
      </c>
    </row>
    <row r="17" spans="1:16" ht="14.25">
      <c r="A17" s="9" t="s">
        <v>16</v>
      </c>
      <c r="B17" s="32"/>
      <c r="C17" s="22"/>
      <c r="D17" s="25" t="str">
        <f>_xlfn.IFERROR(Table134[[#This Row],[Column1]]/[2009],"0%")</f>
        <v>0%</v>
      </c>
      <c r="E17" s="67">
        <v>0</v>
      </c>
      <c r="F17" s="23">
        <v>3</v>
      </c>
      <c r="G17" s="68">
        <f>_xlfn.IFERROR(Table134[[#This Row],[Column3]]/Table134[[#This Row],[2010]],"0%")</f>
        <v>0</v>
      </c>
      <c r="H17" s="51"/>
      <c r="I17" s="23"/>
      <c r="J17" s="25" t="str">
        <f>_xlfn.IFERROR(Table134[[#This Row],[Column5]]/Table134[[#This Row],[2011]],"0%")</f>
        <v>0%</v>
      </c>
      <c r="K17" s="66">
        <v>0</v>
      </c>
      <c r="L17" s="22">
        <v>0</v>
      </c>
      <c r="M17" s="65" t="str">
        <f>_xlfn.IFERROR(Table134[[#This Row],[Column7]]/Table134[[#This Row],[2012]],"0%")</f>
        <v>0%</v>
      </c>
      <c r="N17" s="51">
        <f>Table134[[#This Row],[Column1]]+Table134[[#This Row],[Column3]]+Table134[[#This Row],[Column5]]+Table134[[#This Row],[Column7]]</f>
        <v>0</v>
      </c>
      <c r="O17" s="23">
        <f>Table134[[#This Row],[2009]]+Table134[[#This Row],[2010]]+Table134[[#This Row],[2011]]+Table134[[#This Row],[2012]]</f>
        <v>3</v>
      </c>
      <c r="P17" s="24">
        <f>_xlfn.IFERROR(Table134[[#This Row],[Column9]]/Table134[[#This Row],[Total]],"0%")</f>
        <v>0</v>
      </c>
    </row>
    <row r="18" spans="1:16" ht="14.25">
      <c r="A18" s="9" t="s">
        <v>40</v>
      </c>
      <c r="B18" s="32"/>
      <c r="C18" s="22"/>
      <c r="D18" s="25" t="str">
        <f>_xlfn.IFERROR(Table134[[#This Row],[Column1]]/[2009],"0%")</f>
        <v>0%</v>
      </c>
      <c r="E18" s="66"/>
      <c r="F18" s="22"/>
      <c r="G18" s="65" t="str">
        <f>_xlfn.IFERROR(Table134[[#This Row],[Column3]]/Table134[[#This Row],[2010]],"0%")</f>
        <v>0%</v>
      </c>
      <c r="H18" s="52"/>
      <c r="I18" s="22"/>
      <c r="J18" s="25" t="str">
        <f>_xlfn.IFERROR(Table134[[#This Row],[Column5]]/Table134[[#This Row],[2011]],"0%")</f>
        <v>0%</v>
      </c>
      <c r="K18" s="66"/>
      <c r="L18" s="22"/>
      <c r="M18" s="65" t="str">
        <f>_xlfn.IFERROR(Table134[[#This Row],[Column7]]/Table134[[#This Row],[2012]],"0%")</f>
        <v>0%</v>
      </c>
      <c r="N18" s="52">
        <f>Table134[[#This Row],[Column1]]+Table134[[#This Row],[Column3]]+Table134[[#This Row],[Column5]]+Table134[[#This Row],[Column7]]</f>
        <v>0</v>
      </c>
      <c r="O18" s="22">
        <f>Table134[[#This Row],[2009]]+Table134[[#This Row],[2010]]+Table134[[#This Row],[2011]]+Table134[[#This Row],[2012]]</f>
        <v>0</v>
      </c>
      <c r="P18" s="25" t="str">
        <f>_xlfn.IFERROR(Table134[[#This Row],[Column9]]/Table134[[#This Row],[Total]],"0%")</f>
        <v>0%</v>
      </c>
    </row>
    <row r="19" spans="1:16" ht="14.25">
      <c r="A19" s="9" t="s">
        <v>41</v>
      </c>
      <c r="B19" s="32"/>
      <c r="C19" s="22"/>
      <c r="D19" s="25" t="str">
        <f>_xlfn.IFERROR(Table134[[#This Row],[Column1]]/[2009],"0%")</f>
        <v>0%</v>
      </c>
      <c r="E19" s="66"/>
      <c r="F19" s="22"/>
      <c r="G19" s="65" t="str">
        <f>_xlfn.IFERROR(Table134[[#This Row],[Column3]]/Table134[[#This Row],[2010]],"0%")</f>
        <v>0%</v>
      </c>
      <c r="H19" s="52"/>
      <c r="I19" s="22"/>
      <c r="J19" s="25" t="str">
        <f>_xlfn.IFERROR(Table134[[#This Row],[Column5]]/Table134[[#This Row],[2011]],"0%")</f>
        <v>0%</v>
      </c>
      <c r="K19" s="66"/>
      <c r="L19" s="22"/>
      <c r="M19" s="65" t="str">
        <f>_xlfn.IFERROR(Table134[[#This Row],[Column7]]/Table134[[#This Row],[2012]],"0%")</f>
        <v>0%</v>
      </c>
      <c r="N19" s="52">
        <f>Table134[[#This Row],[Column1]]+Table134[[#This Row],[Column3]]+Table134[[#This Row],[Column5]]+Table134[[#This Row],[Column7]]</f>
        <v>0</v>
      </c>
      <c r="O19" s="22">
        <f>Table134[[#This Row],[2009]]+Table134[[#This Row],[2010]]+Table134[[#This Row],[2011]]+Table134[[#This Row],[2012]]</f>
        <v>0</v>
      </c>
      <c r="P19" s="25" t="str">
        <f>_xlfn.IFERROR(Table134[[#This Row],[Column9]]/Table134[[#This Row],[Total]],"0%")</f>
        <v>0%</v>
      </c>
    </row>
    <row r="20" spans="1:16" ht="14.25">
      <c r="A20" s="9" t="s">
        <v>42</v>
      </c>
      <c r="B20" s="32"/>
      <c r="C20" s="22"/>
      <c r="D20" s="25" t="str">
        <f>_xlfn.IFERROR(Table134[[#This Row],[Column1]]/[2009],"0%")</f>
        <v>0%</v>
      </c>
      <c r="E20" s="66"/>
      <c r="F20" s="22"/>
      <c r="G20" s="65" t="str">
        <f>_xlfn.IFERROR(Table134[[#This Row],[Column3]]/Table134[[#This Row],[2010]],"0%")</f>
        <v>0%</v>
      </c>
      <c r="H20" s="52"/>
      <c r="I20" s="22"/>
      <c r="J20" s="25" t="str">
        <f>_xlfn.IFERROR(Table134[[#This Row],[Column5]]/Table134[[#This Row],[2011]],"0%")</f>
        <v>0%</v>
      </c>
      <c r="K20" s="66"/>
      <c r="L20" s="22"/>
      <c r="M20" s="65" t="str">
        <f>_xlfn.IFERROR(Table134[[#This Row],[Column7]]/Table134[[#This Row],[2012]],"0%")</f>
        <v>0%</v>
      </c>
      <c r="N20" s="52">
        <f>Table134[[#This Row],[Column1]]+Table134[[#This Row],[Column3]]+Table134[[#This Row],[Column5]]+Table134[[#This Row],[Column7]]</f>
        <v>0</v>
      </c>
      <c r="O20" s="22">
        <f>Table134[[#This Row],[2009]]+Table134[[#This Row],[2010]]+Table134[[#This Row],[2011]]+Table134[[#This Row],[2012]]</f>
        <v>0</v>
      </c>
      <c r="P20" s="25" t="str">
        <f>_xlfn.IFERROR(Table134[[#This Row],[Column9]]/Table134[[#This Row],[Total]],"0%")</f>
        <v>0%</v>
      </c>
    </row>
    <row r="21" spans="1:16" ht="14.25">
      <c r="A21" s="9" t="s">
        <v>43</v>
      </c>
      <c r="B21" s="32"/>
      <c r="C21" s="22"/>
      <c r="D21" s="25" t="str">
        <f>_xlfn.IFERROR(Table134[[#This Row],[Column1]]/[2009],"0%")</f>
        <v>0%</v>
      </c>
      <c r="E21" s="66"/>
      <c r="F21" s="22"/>
      <c r="G21" s="65" t="str">
        <f>_xlfn.IFERROR(Table134[[#This Row],[Column3]]/Table134[[#This Row],[2010]],"0%")</f>
        <v>0%</v>
      </c>
      <c r="H21" s="52"/>
      <c r="I21" s="22"/>
      <c r="J21" s="25" t="str">
        <f>_xlfn.IFERROR(Table134[[#This Row],[Column5]]/Table134[[#This Row],[2011]],"0%")</f>
        <v>0%</v>
      </c>
      <c r="K21" s="66"/>
      <c r="L21" s="22"/>
      <c r="M21" s="65" t="str">
        <f>_xlfn.IFERROR(Table134[[#This Row],[Column7]]/Table134[[#This Row],[2012]],"0%")</f>
        <v>0%</v>
      </c>
      <c r="N21" s="52">
        <f>Table134[[#This Row],[Column1]]+Table134[[#This Row],[Column3]]+Table134[[#This Row],[Column5]]+Table134[[#This Row],[Column7]]</f>
        <v>0</v>
      </c>
      <c r="O21" s="22">
        <f>Table134[[#This Row],[2009]]+Table134[[#This Row],[2010]]+Table134[[#This Row],[2011]]+Table134[[#This Row],[2012]]</f>
        <v>0</v>
      </c>
      <c r="P21" s="25" t="str">
        <f>_xlfn.IFERROR(Table134[[#This Row],[Column9]]/Table134[[#This Row],[Total]],"0%")</f>
        <v>0%</v>
      </c>
    </row>
    <row r="22" spans="1:16" ht="14.25">
      <c r="A22" s="9" t="s">
        <v>44</v>
      </c>
      <c r="B22" s="32"/>
      <c r="C22" s="22"/>
      <c r="D22" s="25" t="str">
        <f>_xlfn.IFERROR(Table134[[#This Row],[Column1]]/[2009],"0%")</f>
        <v>0%</v>
      </c>
      <c r="E22" s="66"/>
      <c r="F22" s="22"/>
      <c r="G22" s="65" t="str">
        <f>_xlfn.IFERROR(Table134[[#This Row],[Column3]]/Table134[[#This Row],[2010]],"0%")</f>
        <v>0%</v>
      </c>
      <c r="H22" s="52"/>
      <c r="I22" s="22"/>
      <c r="J22" s="25" t="str">
        <f>_xlfn.IFERROR(Table134[[#This Row],[Column5]]/Table134[[#This Row],[2011]],"0%")</f>
        <v>0%</v>
      </c>
      <c r="K22" s="66"/>
      <c r="L22" s="22"/>
      <c r="M22" s="65" t="str">
        <f>_xlfn.IFERROR(Table134[[#This Row],[Column7]]/Table134[[#This Row],[2012]],"0%")</f>
        <v>0%</v>
      </c>
      <c r="N22" s="52">
        <f>Table134[[#This Row],[Column1]]+Table134[[#This Row],[Column3]]+Table134[[#This Row],[Column5]]+Table134[[#This Row],[Column7]]</f>
        <v>0</v>
      </c>
      <c r="O22" s="22">
        <f>Table134[[#This Row],[2009]]+Table134[[#This Row],[2010]]+Table134[[#This Row],[2011]]+Table134[[#This Row],[2012]]</f>
        <v>0</v>
      </c>
      <c r="P22" s="25" t="str">
        <f>_xlfn.IFERROR(Table134[[#This Row],[Column9]]/Table134[[#This Row],[Total]],"0%")</f>
        <v>0%</v>
      </c>
    </row>
    <row r="23" spans="1:16" ht="14.25">
      <c r="A23" s="9" t="s">
        <v>45</v>
      </c>
      <c r="B23" s="32"/>
      <c r="C23" s="22"/>
      <c r="D23" s="25" t="str">
        <f>_xlfn.IFERROR(Table134[[#This Row],[Column1]]/[2009],"0%")</f>
        <v>0%</v>
      </c>
      <c r="E23" s="66"/>
      <c r="F23" s="22"/>
      <c r="G23" s="65" t="str">
        <f>_xlfn.IFERROR(Table134[[#This Row],[Column3]]/Table134[[#This Row],[2010]],"0%")</f>
        <v>0%</v>
      </c>
      <c r="H23" s="52"/>
      <c r="I23" s="22"/>
      <c r="J23" s="25" t="str">
        <f>_xlfn.IFERROR(Table134[[#This Row],[Column5]]/Table134[[#This Row],[2011]],"0%")</f>
        <v>0%</v>
      </c>
      <c r="K23" s="66"/>
      <c r="L23" s="22"/>
      <c r="M23" s="65" t="str">
        <f>_xlfn.IFERROR(Table134[[#This Row],[Column7]]/Table134[[#This Row],[2012]],"0%")</f>
        <v>0%</v>
      </c>
      <c r="N23" s="52">
        <f>Table134[[#This Row],[Column1]]+Table134[[#This Row],[Column3]]+Table134[[#This Row],[Column5]]+Table134[[#This Row],[Column7]]</f>
        <v>0</v>
      </c>
      <c r="O23" s="22">
        <f>Table134[[#This Row],[2009]]+Table134[[#This Row],[2010]]+Table134[[#This Row],[2011]]+Table134[[#This Row],[2012]]</f>
        <v>0</v>
      </c>
      <c r="P23" s="25" t="str">
        <f>_xlfn.IFERROR(Table134[[#This Row],[Column9]]/Table134[[#This Row],[Total]],"0%")</f>
        <v>0%</v>
      </c>
    </row>
    <row r="24" spans="1:16" ht="14.25">
      <c r="A24" s="9" t="s">
        <v>6</v>
      </c>
      <c r="B24" s="32">
        <v>0</v>
      </c>
      <c r="C24" s="22">
        <v>0</v>
      </c>
      <c r="D24" s="25" t="str">
        <f>_xlfn.IFERROR(Table134[[#This Row],[Column1]]/[2009],"0%")</f>
        <v>0%</v>
      </c>
      <c r="E24" s="67">
        <v>0</v>
      </c>
      <c r="F24" s="23">
        <v>355</v>
      </c>
      <c r="G24" s="68">
        <f>_xlfn.IFERROR(Table134[[#This Row],[Column3]]/Table134[[#This Row],[2010]],"0%")</f>
        <v>0</v>
      </c>
      <c r="H24" s="51">
        <v>0</v>
      </c>
      <c r="I24" s="23">
        <v>142</v>
      </c>
      <c r="J24" s="24">
        <f>_xlfn.IFERROR(Table134[[#This Row],[Column5]]/Table134[[#This Row],[2011]],"0%")</f>
        <v>0</v>
      </c>
      <c r="K24" s="67"/>
      <c r="L24" s="23"/>
      <c r="M24" s="65" t="str">
        <f>_xlfn.IFERROR(Table134[[#This Row],[Column7]]/Table134[[#This Row],[2012]],"0%")</f>
        <v>0%</v>
      </c>
      <c r="N24" s="51">
        <f>Table134[[#This Row],[Column1]]+Table134[[#This Row],[Column3]]+Table134[[#This Row],[Column5]]+Table134[[#This Row],[Column7]]</f>
        <v>0</v>
      </c>
      <c r="O24" s="23">
        <f>Table134[[#This Row],[2009]]+Table134[[#This Row],[2010]]+Table134[[#This Row],[2011]]+Table134[[#This Row],[2012]]</f>
        <v>497</v>
      </c>
      <c r="P24" s="24">
        <f>_xlfn.IFERROR(Table134[[#This Row],[Column9]]/Table134[[#This Row],[Total]],"0%")</f>
        <v>0</v>
      </c>
    </row>
    <row r="25" spans="1:16" ht="14.25">
      <c r="A25" s="9" t="s">
        <v>46</v>
      </c>
      <c r="B25" s="32"/>
      <c r="C25" s="22"/>
      <c r="D25" s="25" t="str">
        <f>_xlfn.IFERROR(Table134[[#This Row],[Column1]]/[2009],"0%")</f>
        <v>0%</v>
      </c>
      <c r="E25" s="66"/>
      <c r="F25" s="22"/>
      <c r="G25" s="65" t="str">
        <f>_xlfn.IFERROR(Table134[[#This Row],[Column3]]/Table134[[#This Row],[2010]],"0%")</f>
        <v>0%</v>
      </c>
      <c r="H25" s="52"/>
      <c r="I25" s="22"/>
      <c r="J25" s="25" t="str">
        <f>_xlfn.IFERROR(Table134[[#This Row],[Column5]]/Table134[[#This Row],[2011]],"0%")</f>
        <v>0%</v>
      </c>
      <c r="K25" s="66"/>
      <c r="L25" s="22"/>
      <c r="M25" s="65" t="str">
        <f>_xlfn.IFERROR(Table134[[#This Row],[Column7]]/Table134[[#This Row],[2012]],"0%")</f>
        <v>0%</v>
      </c>
      <c r="N25" s="52">
        <f>Table134[[#This Row],[Column1]]+Table134[[#This Row],[Column3]]+Table134[[#This Row],[Column5]]+Table134[[#This Row],[Column7]]</f>
        <v>0</v>
      </c>
      <c r="O25" s="22">
        <f>Table134[[#This Row],[2009]]+Table134[[#This Row],[2010]]+Table134[[#This Row],[2011]]+Table134[[#This Row],[2012]]</f>
        <v>0</v>
      </c>
      <c r="P25" s="25" t="str">
        <f>_xlfn.IFERROR(Table134[[#This Row],[Column9]]/Table134[[#This Row],[Total]],"0%")</f>
        <v>0%</v>
      </c>
    </row>
    <row r="26" spans="1:16" ht="14.25">
      <c r="A26" s="9" t="s">
        <v>47</v>
      </c>
      <c r="B26" s="32"/>
      <c r="C26" s="22"/>
      <c r="D26" s="25" t="str">
        <f>_xlfn.IFERROR(Table134[[#This Row],[Column1]]/[2009],"0%")</f>
        <v>0%</v>
      </c>
      <c r="E26" s="66"/>
      <c r="F26" s="22"/>
      <c r="G26" s="65" t="str">
        <f>_xlfn.IFERROR(Table134[[#This Row],[Column3]]/Table134[[#This Row],[2010]],"0%")</f>
        <v>0%</v>
      </c>
      <c r="H26" s="52"/>
      <c r="I26" s="22"/>
      <c r="J26" s="25" t="str">
        <f>_xlfn.IFERROR(Table134[[#This Row],[Column5]]/Table134[[#This Row],[2011]],"0%")</f>
        <v>0%</v>
      </c>
      <c r="K26" s="66"/>
      <c r="L26" s="22"/>
      <c r="M26" s="65" t="str">
        <f>_xlfn.IFERROR(Table134[[#This Row],[Column7]]/Table134[[#This Row],[2012]],"0%")</f>
        <v>0%</v>
      </c>
      <c r="N26" s="52">
        <f>Table134[[#This Row],[Column1]]+Table134[[#This Row],[Column3]]+Table134[[#This Row],[Column5]]+Table134[[#This Row],[Column7]]</f>
        <v>0</v>
      </c>
      <c r="O26" s="22">
        <f>Table134[[#This Row],[2009]]+Table134[[#This Row],[2010]]+Table134[[#This Row],[2011]]+Table134[[#This Row],[2012]]</f>
        <v>0</v>
      </c>
      <c r="P26" s="25" t="str">
        <f>_xlfn.IFERROR(Table134[[#This Row],[Column9]]/Table134[[#This Row],[Total]],"0%")</f>
        <v>0%</v>
      </c>
    </row>
    <row r="27" spans="1:16" ht="14.25">
      <c r="A27" s="9" t="s">
        <v>51</v>
      </c>
      <c r="B27" s="32"/>
      <c r="C27" s="22"/>
      <c r="D27" s="25" t="str">
        <f>_xlfn.IFERROR(Table134[[#This Row],[Column1]]/[2009],"0%")</f>
        <v>0%</v>
      </c>
      <c r="E27" s="66"/>
      <c r="F27" s="22"/>
      <c r="G27" s="65" t="str">
        <f>_xlfn.IFERROR(Table134[[#This Row],[Column3]]/Table134[[#This Row],[2010]],"0%")</f>
        <v>0%</v>
      </c>
      <c r="H27" s="52"/>
      <c r="I27" s="22"/>
      <c r="J27" s="25" t="str">
        <f>_xlfn.IFERROR(Table134[[#This Row],[Column5]]/Table134[[#This Row],[2011]],"0%")</f>
        <v>0%</v>
      </c>
      <c r="K27" s="66"/>
      <c r="L27" s="22"/>
      <c r="M27" s="65" t="str">
        <f>_xlfn.IFERROR(Table134[[#This Row],[Column7]]/Table134[[#This Row],[2012]],"0%")</f>
        <v>0%</v>
      </c>
      <c r="N27" s="52">
        <f>Table134[[#This Row],[Column1]]+Table134[[#This Row],[Column3]]+Table134[[#This Row],[Column5]]+Table134[[#This Row],[Column7]]</f>
        <v>0</v>
      </c>
      <c r="O27" s="22">
        <f>Table134[[#This Row],[2009]]+Table134[[#This Row],[2010]]+Table134[[#This Row],[2011]]+Table134[[#This Row],[2012]]</f>
        <v>0</v>
      </c>
      <c r="P27" s="25" t="str">
        <f>_xlfn.IFERROR(Table134[[#This Row],[Column9]]/Table134[[#This Row],[Total]],"0%")</f>
        <v>0%</v>
      </c>
    </row>
    <row r="28" spans="1:16" ht="14.25">
      <c r="A28" s="9" t="s">
        <v>10</v>
      </c>
      <c r="B28" s="32"/>
      <c r="C28" s="22"/>
      <c r="D28" s="25" t="str">
        <f>_xlfn.IFERROR(Table134[[#This Row],[Column1]]/[2009],"0%")</f>
        <v>0%</v>
      </c>
      <c r="E28" s="74"/>
      <c r="F28" s="27"/>
      <c r="G28" s="65" t="str">
        <f>_xlfn.IFERROR(Table134[[#This Row],[Column3]]/Table134[[#This Row],[2010]],"0%")</f>
        <v>0%</v>
      </c>
      <c r="H28" s="52"/>
      <c r="I28" s="22"/>
      <c r="J28" s="25" t="str">
        <f>_xlfn.IFERROR(Table134[[#This Row],[Column5]]/Table134[[#This Row],[2011]],"0%")</f>
        <v>0%</v>
      </c>
      <c r="K28" s="66"/>
      <c r="L28" s="22"/>
      <c r="M28" s="65" t="str">
        <f>_xlfn.IFERROR(Table134[[#This Row],[Column7]]/Table134[[#This Row],[2012]],"0%")</f>
        <v>0%</v>
      </c>
      <c r="N28" s="52">
        <f>Table134[[#This Row],[Column1]]+Table134[[#This Row],[Column3]]+Table134[[#This Row],[Column5]]+Table134[[#This Row],[Column7]]</f>
        <v>0</v>
      </c>
      <c r="O28" s="22">
        <f>Table134[[#This Row],[2009]]+Table134[[#This Row],[2010]]+Table134[[#This Row],[2011]]+Table134[[#This Row],[2012]]</f>
        <v>0</v>
      </c>
      <c r="P28" s="25" t="str">
        <f>_xlfn.IFERROR(Table134[[#This Row],[Column9]]/Table134[[#This Row],[Total]],"0%")</f>
        <v>0%</v>
      </c>
    </row>
    <row r="29" spans="1:16" ht="14.25">
      <c r="A29" s="9" t="s">
        <v>9</v>
      </c>
      <c r="B29" s="32"/>
      <c r="C29" s="22"/>
      <c r="D29" s="25" t="str">
        <f>_xlfn.IFERROR(Table134[[#This Row],[Column1]]/[2009],"0%")</f>
        <v>0%</v>
      </c>
      <c r="E29" s="67"/>
      <c r="F29" s="23"/>
      <c r="G29" s="65" t="str">
        <f>_xlfn.IFERROR(Table134[[#This Row],[Column3]]/Table134[[#This Row],[2010]],"0%")</f>
        <v>0%</v>
      </c>
      <c r="H29" s="51">
        <v>1</v>
      </c>
      <c r="I29" s="23">
        <v>2</v>
      </c>
      <c r="J29" s="24">
        <f>_xlfn.IFERROR(Table134[[#This Row],[Column5]]/Table134[[#This Row],[2011]],"0%")</f>
        <v>0.5</v>
      </c>
      <c r="K29" s="67">
        <v>1</v>
      </c>
      <c r="L29" s="23">
        <v>1</v>
      </c>
      <c r="M29" s="68">
        <f>_xlfn.IFERROR(Table134[[#This Row],[Column7]]/Table134[[#This Row],[2012]],"0%")</f>
        <v>1</v>
      </c>
      <c r="N29" s="51">
        <f>Table134[[#This Row],[Column1]]+Table134[[#This Row],[Column3]]+Table134[[#This Row],[Column5]]+Table134[[#This Row],[Column7]]</f>
        <v>2</v>
      </c>
      <c r="O29" s="23">
        <f>Table134[[#This Row],[2009]]+Table134[[#This Row],[2010]]+Table134[[#This Row],[2011]]+Table134[[#This Row],[2012]]</f>
        <v>3</v>
      </c>
      <c r="P29" s="24">
        <f>_xlfn.IFERROR(Table134[[#This Row],[Column9]]/Table134[[#This Row],[Total]],"0%")</f>
        <v>0.6666666666666666</v>
      </c>
    </row>
    <row r="30" spans="1:16" ht="14.25">
      <c r="A30" s="9" t="s">
        <v>50</v>
      </c>
      <c r="B30" s="32"/>
      <c r="C30" s="22"/>
      <c r="D30" s="25" t="str">
        <f>_xlfn.IFERROR(Table134[[#This Row],[Column1]]/[2009],"0%")</f>
        <v>0%</v>
      </c>
      <c r="E30" s="66"/>
      <c r="F30" s="22"/>
      <c r="G30" s="65" t="str">
        <f>_xlfn.IFERROR(Table134[[#This Row],[Column3]]/Table134[[#This Row],[2010]],"0%")</f>
        <v>0%</v>
      </c>
      <c r="H30" s="52"/>
      <c r="I30" s="22"/>
      <c r="J30" s="25" t="str">
        <f>_xlfn.IFERROR(Table134[[#This Row],[Column5]]/Table134[[#This Row],[2011]],"0%")</f>
        <v>0%</v>
      </c>
      <c r="K30" s="66"/>
      <c r="L30" s="22"/>
      <c r="M30" s="65" t="str">
        <f>_xlfn.IFERROR(Table134[[#This Row],[Column7]]/Table134[[#This Row],[2012]],"0%")</f>
        <v>0%</v>
      </c>
      <c r="N30" s="52">
        <f>Table134[[#This Row],[Column1]]+Table134[[#This Row],[Column3]]+Table134[[#This Row],[Column5]]+Table134[[#This Row],[Column7]]</f>
        <v>0</v>
      </c>
      <c r="O30" s="22">
        <f>Table134[[#This Row],[2009]]+Table134[[#This Row],[2010]]+Table134[[#This Row],[2011]]+Table134[[#This Row],[2012]]</f>
        <v>0</v>
      </c>
      <c r="P30" s="25" t="str">
        <f>_xlfn.IFERROR(Table134[[#This Row],[Column9]]/Table134[[#This Row],[Total]],"0%")</f>
        <v>0%</v>
      </c>
    </row>
    <row r="31" spans="1:16" ht="14.25">
      <c r="A31" s="9" t="s">
        <v>11</v>
      </c>
      <c r="B31" s="32"/>
      <c r="C31" s="22"/>
      <c r="D31" s="25" t="str">
        <f>_xlfn.IFERROR(Table134[[#This Row],[Column1]]/[2009],"0%")</f>
        <v>0%</v>
      </c>
      <c r="E31" s="67"/>
      <c r="F31" s="23"/>
      <c r="G31" s="65" t="str">
        <f>_xlfn.IFERROR(Table134[[#This Row],[Column3]]/Table134[[#This Row],[2010]],"0%")</f>
        <v>0%</v>
      </c>
      <c r="H31" s="51"/>
      <c r="I31" s="23"/>
      <c r="J31" s="25" t="str">
        <f>_xlfn.IFERROR(Table134[[#This Row],[Column5]]/Table134[[#This Row],[2011]],"0%")</f>
        <v>0%</v>
      </c>
      <c r="K31" s="67">
        <v>19</v>
      </c>
      <c r="L31" s="23">
        <v>73</v>
      </c>
      <c r="M31" s="68">
        <f>_xlfn.IFERROR(Table134[[#This Row],[Column7]]/Table134[[#This Row],[2012]],"0%")</f>
        <v>0.2602739726027397</v>
      </c>
      <c r="N31" s="51">
        <f>Table134[[#This Row],[Column1]]+Table134[[#This Row],[Column3]]+Table134[[#This Row],[Column5]]+Table134[[#This Row],[Column7]]</f>
        <v>19</v>
      </c>
      <c r="O31" s="23">
        <f>Table134[[#This Row],[2009]]+Table134[[#This Row],[2010]]+Table134[[#This Row],[2011]]+Table134[[#This Row],[2012]]</f>
        <v>73</v>
      </c>
      <c r="P31" s="24">
        <f>_xlfn.IFERROR(Table134[[#This Row],[Column9]]/Table134[[#This Row],[Total]],"0%")</f>
        <v>0.2602739726027397</v>
      </c>
    </row>
    <row r="32" spans="1:16" ht="14.25">
      <c r="A32" s="9" t="s">
        <v>13</v>
      </c>
      <c r="B32" s="32"/>
      <c r="C32" s="22"/>
      <c r="D32" s="25" t="str">
        <f>_xlfn.IFERROR(Table134[[#This Row],[Column1]]/[2009],"0%")</f>
        <v>0%</v>
      </c>
      <c r="E32" s="67">
        <v>5</v>
      </c>
      <c r="F32" s="23">
        <v>19</v>
      </c>
      <c r="G32" s="68">
        <f>_xlfn.IFERROR(Table134[[#This Row],[Column3]]/Table134[[#This Row],[2010]],"0%")</f>
        <v>0.2631578947368421</v>
      </c>
      <c r="H32" s="51">
        <v>9</v>
      </c>
      <c r="I32" s="23">
        <v>43</v>
      </c>
      <c r="J32" s="24">
        <f>_xlfn.IFERROR(Table134[[#This Row],[Column5]]/Table134[[#This Row],[2011]],"0%")</f>
        <v>0.20930232558139536</v>
      </c>
      <c r="K32" s="67"/>
      <c r="L32" s="22">
        <v>0</v>
      </c>
      <c r="M32" s="65" t="str">
        <f>_xlfn.IFERROR(Table134[[#This Row],[Column7]]/Table134[[#This Row],[2012]],"0%")</f>
        <v>0%</v>
      </c>
      <c r="N32" s="51">
        <f>Table134[[#This Row],[Column1]]+Table134[[#This Row],[Column3]]+Table134[[#This Row],[Column5]]+Table134[[#This Row],[Column7]]</f>
        <v>14</v>
      </c>
      <c r="O32" s="23">
        <f>Table134[[#This Row],[2009]]+Table134[[#This Row],[2010]]+Table134[[#This Row],[2011]]+Table134[[#This Row],[2012]]</f>
        <v>62</v>
      </c>
      <c r="P32" s="24">
        <f>_xlfn.IFERROR(Table134[[#This Row],[Column9]]/Table134[[#This Row],[Total]],"0%")</f>
        <v>0.22580645161290322</v>
      </c>
    </row>
    <row r="33" spans="1:16" ht="14.25">
      <c r="A33" s="9" t="s">
        <v>15</v>
      </c>
      <c r="B33" s="32"/>
      <c r="C33" s="22"/>
      <c r="D33" s="25" t="str">
        <f>_xlfn.IFERROR(Table134[[#This Row],[Column1]]/[2009],"0%")</f>
        <v>0%</v>
      </c>
      <c r="E33" s="66"/>
      <c r="F33" s="22">
        <v>0</v>
      </c>
      <c r="G33" s="65" t="str">
        <f>_xlfn.IFERROR(Table134[[#This Row],[Column3]]/Table134[[#This Row],[2010]],"0%")</f>
        <v>0%</v>
      </c>
      <c r="H33" s="51">
        <v>2</v>
      </c>
      <c r="I33" s="23">
        <v>17</v>
      </c>
      <c r="J33" s="24">
        <f>_xlfn.IFERROR(Table134[[#This Row],[Column5]]/Table134[[#This Row],[2011]],"0%")</f>
        <v>0.11764705882352941</v>
      </c>
      <c r="K33" s="67">
        <v>1</v>
      </c>
      <c r="L33" s="23">
        <v>6</v>
      </c>
      <c r="M33" s="68">
        <f>_xlfn.IFERROR(Table134[[#This Row],[Column7]]/Table134[[#This Row],[2012]],"0%")</f>
        <v>0.16666666666666666</v>
      </c>
      <c r="N33" s="51">
        <f>Table134[[#This Row],[Column1]]+Table134[[#This Row],[Column3]]+Table134[[#This Row],[Column5]]+Table134[[#This Row],[Column7]]</f>
        <v>3</v>
      </c>
      <c r="O33" s="23">
        <f>Table134[[#This Row],[2009]]+Table134[[#This Row],[2010]]+Table134[[#This Row],[2011]]+Table134[[#This Row],[2012]]</f>
        <v>23</v>
      </c>
      <c r="P33" s="24">
        <f>_xlfn.IFERROR(Table134[[#This Row],[Column9]]/Table134[[#This Row],[Total]],"0%")</f>
        <v>0.13043478260869565</v>
      </c>
    </row>
    <row r="34" spans="1:16" ht="14.25">
      <c r="A34" s="9" t="s">
        <v>49</v>
      </c>
      <c r="B34" s="32"/>
      <c r="C34" s="22"/>
      <c r="D34" s="25" t="str">
        <f>_xlfn.IFERROR(Table134[[#This Row],[Column1]]/[2009],"0%")</f>
        <v>0%</v>
      </c>
      <c r="E34" s="66"/>
      <c r="F34" s="22"/>
      <c r="G34" s="65" t="str">
        <f>_xlfn.IFERROR(Table134[[#This Row],[Column3]]/Table134[[#This Row],[2010]],"0%")</f>
        <v>0%</v>
      </c>
      <c r="H34" s="51"/>
      <c r="I34" s="23"/>
      <c r="J34" s="25" t="str">
        <f>_xlfn.IFERROR(Table134[[#This Row],[Column5]]/Table134[[#This Row],[2011]],"0%")</f>
        <v>0%</v>
      </c>
      <c r="K34" s="67"/>
      <c r="L34" s="23"/>
      <c r="M34" s="65" t="str">
        <f>_xlfn.IFERROR(Table134[[#This Row],[Column7]]/Table134[[#This Row],[2012]],"0%")</f>
        <v>0%</v>
      </c>
      <c r="N34" s="52">
        <f>Table134[[#This Row],[Column1]]+Table134[[#This Row],[Column3]]+Table134[[#This Row],[Column5]]+Table134[[#This Row],[Column7]]</f>
        <v>0</v>
      </c>
      <c r="O34" s="22">
        <f>Table134[[#This Row],[2009]]+Table134[[#This Row],[2010]]+Table134[[#This Row],[2011]]+Table134[[#This Row],[2012]]</f>
        <v>0</v>
      </c>
      <c r="P34" s="25" t="str">
        <f>_xlfn.IFERROR(Table134[[#This Row],[Column9]]/Table134[[#This Row],[Total]],"0%")</f>
        <v>0%</v>
      </c>
    </row>
    <row r="35" spans="1:16" ht="14.25">
      <c r="A35" s="9" t="s">
        <v>48</v>
      </c>
      <c r="B35" s="32"/>
      <c r="C35" s="22"/>
      <c r="D35" s="25" t="str">
        <f>_xlfn.IFERROR(Table134[[#This Row],[Column1]]/[2009],"0%")</f>
        <v>0%</v>
      </c>
      <c r="E35" s="66"/>
      <c r="F35" s="22"/>
      <c r="G35" s="65" t="str">
        <f>_xlfn.IFERROR(Table134[[#This Row],[Column3]]/Table134[[#This Row],[2010]],"0%")</f>
        <v>0%</v>
      </c>
      <c r="H35" s="52"/>
      <c r="I35" s="22"/>
      <c r="J35" s="25" t="str">
        <f>_xlfn.IFERROR(Table134[[#This Row],[Column5]]/Table134[[#This Row],[2011]],"0%")</f>
        <v>0%</v>
      </c>
      <c r="K35" s="66"/>
      <c r="L35" s="22"/>
      <c r="M35" s="65" t="str">
        <f>_xlfn.IFERROR(Table134[[#This Row],[Column7]]/Table134[[#This Row],[2012]],"0%")</f>
        <v>0%</v>
      </c>
      <c r="N35" s="52">
        <f>Table134[[#This Row],[Column1]]+Table134[[#This Row],[Column3]]+Table134[[#This Row],[Column5]]+Table134[[#This Row],[Column7]]</f>
        <v>0</v>
      </c>
      <c r="O35" s="22">
        <f>Table134[[#This Row],[2009]]+Table134[[#This Row],[2010]]+Table134[[#This Row],[2011]]+Table134[[#This Row],[2012]]</f>
        <v>0</v>
      </c>
      <c r="P35" s="25" t="str">
        <f>_xlfn.IFERROR(Table134[[#This Row],[Column9]]/Table134[[#This Row],[Total]],"0%")</f>
        <v>0%</v>
      </c>
    </row>
    <row r="36" spans="1:16" ht="14.25">
      <c r="A36" s="9" t="s">
        <v>4</v>
      </c>
      <c r="B36" s="85">
        <f>SUM(B4:B35)</f>
        <v>35</v>
      </c>
      <c r="C36" s="36">
        <f>SUM(C4:C35)</f>
        <v>128</v>
      </c>
      <c r="D36" s="87">
        <f>_xlfn.IFERROR(Table134[[#This Row],[Column1]]/[2009],"0%")</f>
        <v>0.2734375</v>
      </c>
      <c r="E36" s="86">
        <f>SUM(E4:E35)</f>
        <v>47</v>
      </c>
      <c r="F36" s="36">
        <f>SUM(F4:F35)</f>
        <v>583</v>
      </c>
      <c r="G36" s="77">
        <f>_xlfn.IFERROR(Table134[[#This Row],[Column3]]/Table134[[#This Row],[2010]],"0%")</f>
        <v>0.08061749571183534</v>
      </c>
      <c r="H36" s="36">
        <f>SUM(H4:H35)</f>
        <v>52</v>
      </c>
      <c r="I36" s="36">
        <f>SUM(I4:I35)</f>
        <v>393</v>
      </c>
      <c r="J36" s="87">
        <f>_xlfn.IFERROR(Table134[[#This Row],[Column5]]/Table134[[#This Row],[2011]],"0%")</f>
        <v>0.13231552162849872</v>
      </c>
      <c r="K36" s="34">
        <f>SUM(K4:K35)</f>
        <v>148</v>
      </c>
      <c r="L36" s="36">
        <f>SUM(L4:L35)</f>
        <v>563</v>
      </c>
      <c r="M36" s="87">
        <f>_xlfn.IFERROR(Table134[[#This Row],[Column7]]/Table134[[#This Row],[2012]],"0%")</f>
        <v>0.26287744227353466</v>
      </c>
      <c r="N36" s="34">
        <f>SUM(N4:N35)</f>
        <v>282</v>
      </c>
      <c r="O36" s="36">
        <f>SUM(O4:O35)</f>
        <v>1667</v>
      </c>
      <c r="P36" s="37">
        <f>_xlfn.IFERROR(Table134[[#This Row],[Column9]]/Table134[[#This Row],[Total]],"0%")</f>
        <v>0.16916616676664667</v>
      </c>
    </row>
  </sheetData>
  <printOptions/>
  <pageMargins left="0.25" right="0.25" top="0.25" bottom="0.25" header="0.3" footer="0.3"/>
  <pageSetup horizontalDpi="600" verticalDpi="600" orientation="landscape" paperSize="5" scale="115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 topLeftCell="A1">
      <selection activeCell="O36" sqref="O36"/>
    </sheetView>
  </sheetViews>
  <sheetFormatPr defaultColWidth="9.00390625" defaultRowHeight="14.25"/>
  <cols>
    <col min="1" max="1" width="18.625" style="0" customWidth="1"/>
    <col min="2" max="3" width="7.75390625" style="0" customWidth="1"/>
    <col min="4" max="4" width="7.75390625" style="2" customWidth="1"/>
    <col min="5" max="6" width="7.75390625" style="0" customWidth="1"/>
    <col min="7" max="7" width="7.75390625" style="2" customWidth="1"/>
    <col min="8" max="9" width="7.75390625" style="0" customWidth="1"/>
    <col min="10" max="10" width="7.75390625" style="2" customWidth="1"/>
    <col min="11" max="12" width="7.75390625" style="0" customWidth="1"/>
    <col min="13" max="13" width="7.75390625" style="2" customWidth="1"/>
    <col min="14" max="16" width="7.75390625" style="0" customWidth="1"/>
  </cols>
  <sheetData>
    <row r="1" spans="1:2" ht="18">
      <c r="A1" s="5" t="s">
        <v>67</v>
      </c>
      <c r="B1" s="6" t="s">
        <v>83</v>
      </c>
    </row>
    <row r="2" spans="1:16" ht="14.25">
      <c r="A2" s="3" t="s">
        <v>20</v>
      </c>
      <c r="B2" s="10" t="s">
        <v>22</v>
      </c>
      <c r="C2" s="11" t="s">
        <v>0</v>
      </c>
      <c r="D2" s="47" t="s">
        <v>23</v>
      </c>
      <c r="E2" s="60" t="s">
        <v>24</v>
      </c>
      <c r="F2" s="11" t="s">
        <v>1</v>
      </c>
      <c r="G2" s="61" t="s">
        <v>25</v>
      </c>
      <c r="H2" s="12" t="s">
        <v>26</v>
      </c>
      <c r="I2" s="11" t="s">
        <v>2</v>
      </c>
      <c r="J2" s="47" t="s">
        <v>27</v>
      </c>
      <c r="K2" s="60" t="s">
        <v>28</v>
      </c>
      <c r="L2" s="11" t="s">
        <v>3</v>
      </c>
      <c r="M2" s="61" t="s">
        <v>29</v>
      </c>
      <c r="N2" s="12" t="s">
        <v>30</v>
      </c>
      <c r="O2" s="11" t="s">
        <v>4</v>
      </c>
      <c r="P2" s="12" t="s">
        <v>31</v>
      </c>
    </row>
    <row r="3" spans="1:16" s="1" customFormat="1" ht="12" customHeight="1">
      <c r="A3" s="4">
        <v>0</v>
      </c>
      <c r="B3" s="15" t="s">
        <v>17</v>
      </c>
      <c r="C3" s="16" t="s">
        <v>18</v>
      </c>
      <c r="D3" s="48" t="s">
        <v>19</v>
      </c>
      <c r="E3" s="62" t="s">
        <v>17</v>
      </c>
      <c r="F3" s="16" t="s">
        <v>18</v>
      </c>
      <c r="G3" s="63" t="s">
        <v>19</v>
      </c>
      <c r="H3" s="49" t="s">
        <v>17</v>
      </c>
      <c r="I3" s="16" t="s">
        <v>18</v>
      </c>
      <c r="J3" s="48" t="s">
        <v>19</v>
      </c>
      <c r="K3" s="70" t="s">
        <v>17</v>
      </c>
      <c r="L3" s="16" t="s">
        <v>18</v>
      </c>
      <c r="M3" s="71" t="s">
        <v>19</v>
      </c>
      <c r="N3" s="49" t="s">
        <v>17</v>
      </c>
      <c r="O3" s="17" t="s">
        <v>18</v>
      </c>
      <c r="P3" s="18" t="s">
        <v>19</v>
      </c>
    </row>
    <row r="4" spans="1:16" s="1" customFormat="1" ht="14.25">
      <c r="A4" s="7" t="s">
        <v>32</v>
      </c>
      <c r="B4" s="30"/>
      <c r="C4" s="19"/>
      <c r="D4" s="20" t="str">
        <f>_xlfn.IFERROR(Table1345[[#This Row],[Column1]]/[2009],"0%")</f>
        <v>0%</v>
      </c>
      <c r="E4" s="64"/>
      <c r="F4" s="19"/>
      <c r="G4" s="65" t="str">
        <f>_xlfn.IFERROR(Table1345[[#This Row],[Column3]]/Table1345[[#This Row],[2010]],"0%")</f>
        <v>0%</v>
      </c>
      <c r="H4" s="50"/>
      <c r="I4" s="19"/>
      <c r="J4" s="20" t="str">
        <f>_xlfn.IFERROR(Table1345[[#This Row],[Column5]]/Table1345[[#This Row],[2011]],"0%")</f>
        <v>0%</v>
      </c>
      <c r="K4" s="72"/>
      <c r="L4" s="19"/>
      <c r="M4" s="73" t="str">
        <f>_xlfn.IFERROR(Table1345[[#This Row],[Column7]]/Table1345[[#This Row],[2012]],"0%")</f>
        <v>0%</v>
      </c>
      <c r="N4" s="50">
        <f>Table1345[[#This Row],[Column1]]+Table1345[[#This Row],[Column3]]+Table1345[[#This Row],[Column5]]+Table1345[[#This Row],[Column7]]</f>
        <v>0</v>
      </c>
      <c r="O4" s="19">
        <f>Table1345[[#This Row],[2009]]+Table1345[[#This Row],[2010]]+Table1345[[#This Row],[2011]]+Table1345[[#This Row],[2012]]</f>
        <v>0</v>
      </c>
      <c r="P4" s="20" t="str">
        <f>_xlfn.IFERROR(Table1345[[#This Row],[Column9]]/Table1345[[#This Row],[Total]],"0%")</f>
        <v>0%</v>
      </c>
    </row>
    <row r="5" spans="1:16" ht="14.25">
      <c r="A5" s="9" t="s">
        <v>14</v>
      </c>
      <c r="B5" s="31"/>
      <c r="C5" s="23"/>
      <c r="D5" s="25" t="str">
        <f>_xlfn.IFERROR(Table1345[[#This Row],[Column1]]/[2009],"0%")</f>
        <v>0%</v>
      </c>
      <c r="E5" s="66">
        <v>0</v>
      </c>
      <c r="F5" s="22">
        <v>0</v>
      </c>
      <c r="G5" s="65" t="str">
        <f>_xlfn.IFERROR(Table1345[[#This Row],[Column3]]/Table1345[[#This Row],[2010]],"0%")</f>
        <v>0%</v>
      </c>
      <c r="H5" s="51">
        <v>0</v>
      </c>
      <c r="I5" s="23">
        <v>52</v>
      </c>
      <c r="J5" s="24">
        <f>_xlfn.IFERROR(Table1345[[#This Row],[Column5]]/Table1345[[#This Row],[2011]],"0%")</f>
        <v>0</v>
      </c>
      <c r="K5" s="67"/>
      <c r="L5" s="23"/>
      <c r="M5" s="65" t="str">
        <f>_xlfn.IFERROR(Table1345[[#This Row],[Column7]]/Table1345[[#This Row],[2012]],"0%")</f>
        <v>0%</v>
      </c>
      <c r="N5" s="51">
        <f>Table1345[[#This Row],[Column1]]+Table1345[[#This Row],[Column3]]+Table1345[[#This Row],[Column5]]+Table1345[[#This Row],[Column7]]</f>
        <v>0</v>
      </c>
      <c r="O5" s="23">
        <f>Table1345[[#This Row],[2009]]+Table1345[[#This Row],[2010]]+Table1345[[#This Row],[2011]]+Table1345[[#This Row],[2012]]</f>
        <v>52</v>
      </c>
      <c r="P5" s="24">
        <f>_xlfn.IFERROR(Table1345[[#This Row],[Column9]]/Table1345[[#This Row],[Total]],"0%")</f>
        <v>0</v>
      </c>
    </row>
    <row r="6" spans="1:16" ht="14.25">
      <c r="A6" s="9" t="s">
        <v>33</v>
      </c>
      <c r="B6" s="32"/>
      <c r="C6" s="22"/>
      <c r="D6" s="20" t="str">
        <f>_xlfn.IFERROR(Table1345[[#This Row],[Column1]]/[2009],"0%")</f>
        <v>0%</v>
      </c>
      <c r="E6" s="72"/>
      <c r="F6" s="22"/>
      <c r="G6" s="73" t="str">
        <f>_xlfn.IFERROR(Table1345[[#This Row],[Column3]]/Table1345[[#This Row],[2010]],"0%")</f>
        <v>0%</v>
      </c>
      <c r="H6" s="50"/>
      <c r="I6" s="22"/>
      <c r="J6" s="20" t="str">
        <f>_xlfn.IFERROR(Table1345[[#This Row],[Column5]]/Table1345[[#This Row],[2011]],"0%")</f>
        <v>0%</v>
      </c>
      <c r="K6" s="72"/>
      <c r="L6" s="22"/>
      <c r="M6" s="73" t="str">
        <f>_xlfn.IFERROR(Table1345[[#This Row],[Column7]]/Table1345[[#This Row],[2012]],"0%")</f>
        <v>0%</v>
      </c>
      <c r="N6" s="50">
        <f>Table1345[[#This Row],[Column1]]+Table1345[[#This Row],[Column3]]+Table1345[[#This Row],[Column5]]+Table1345[[#This Row],[Column7]]</f>
        <v>0</v>
      </c>
      <c r="O6" s="22">
        <f>Table1345[[#This Row],[2009]]+Table1345[[#This Row],[2010]]+Table1345[[#This Row],[2011]]+Table1345[[#This Row],[2012]]</f>
        <v>0</v>
      </c>
      <c r="P6" s="20" t="str">
        <f>_xlfn.IFERROR(Table1345[[#This Row],[Column9]]/Table1345[[#This Row],[Total]],"0%")</f>
        <v>0%</v>
      </c>
    </row>
    <row r="7" spans="1:16" ht="14.25">
      <c r="A7" s="9" t="s">
        <v>34</v>
      </c>
      <c r="B7" s="32"/>
      <c r="C7" s="22"/>
      <c r="D7" s="20" t="str">
        <f>_xlfn.IFERROR(Table1345[[#This Row],[Column1]]/[2009],"0%")</f>
        <v>0%</v>
      </c>
      <c r="E7" s="72"/>
      <c r="F7" s="22"/>
      <c r="G7" s="73" t="str">
        <f>_xlfn.IFERROR(Table1345[[#This Row],[Column3]]/Table1345[[#This Row],[2010]],"0%")</f>
        <v>0%</v>
      </c>
      <c r="H7" s="50"/>
      <c r="I7" s="22"/>
      <c r="J7" s="20" t="str">
        <f>_xlfn.IFERROR(Table1345[[#This Row],[Column5]]/Table1345[[#This Row],[2011]],"0%")</f>
        <v>0%</v>
      </c>
      <c r="K7" s="72"/>
      <c r="L7" s="22"/>
      <c r="M7" s="73" t="str">
        <f>_xlfn.IFERROR(Table1345[[#This Row],[Column7]]/Table1345[[#This Row],[2012]],"0%")</f>
        <v>0%</v>
      </c>
      <c r="N7" s="50">
        <f>Table1345[[#This Row],[Column1]]+Table1345[[#This Row],[Column3]]+Table1345[[#This Row],[Column5]]+Table1345[[#This Row],[Column7]]</f>
        <v>0</v>
      </c>
      <c r="O7" s="22">
        <f>Table1345[[#This Row],[2009]]+Table1345[[#This Row],[2010]]+Table1345[[#This Row],[2011]]+Table1345[[#This Row],[2012]]</f>
        <v>0</v>
      </c>
      <c r="P7" s="20" t="str">
        <f>_xlfn.IFERROR(Table1345[[#This Row],[Column9]]/Table1345[[#This Row],[Total]],"0%")</f>
        <v>0%</v>
      </c>
    </row>
    <row r="8" spans="1:16" ht="14.25">
      <c r="A8" s="9" t="s">
        <v>35</v>
      </c>
      <c r="B8" s="32"/>
      <c r="C8" s="22"/>
      <c r="D8" s="25" t="str">
        <f>_xlfn.IFERROR(Table1345[[#This Row],[Column1]]/[2009],"0%")</f>
        <v>0%</v>
      </c>
      <c r="E8" s="66"/>
      <c r="F8" s="22"/>
      <c r="G8" s="65" t="str">
        <f>_xlfn.IFERROR(Table1345[[#This Row],[Column3]]/Table1345[[#This Row],[2010]],"0%")</f>
        <v>0%</v>
      </c>
      <c r="H8" s="52"/>
      <c r="I8" s="22"/>
      <c r="J8" s="25" t="str">
        <f>_xlfn.IFERROR(Table1345[[#This Row],[Column5]]/Table1345[[#This Row],[2011]],"0%")</f>
        <v>0%</v>
      </c>
      <c r="K8" s="66"/>
      <c r="L8" s="22"/>
      <c r="M8" s="65" t="str">
        <f>_xlfn.IFERROR(Table1345[[#This Row],[Column7]]/Table1345[[#This Row],[2012]],"0%")</f>
        <v>0%</v>
      </c>
      <c r="N8" s="52">
        <f>Table1345[[#This Row],[Column1]]+Table1345[[#This Row],[Column3]]+Table1345[[#This Row],[Column5]]+Table1345[[#This Row],[Column7]]</f>
        <v>0</v>
      </c>
      <c r="O8" s="22">
        <f>Table1345[[#This Row],[2009]]+Table1345[[#This Row],[2010]]+Table1345[[#This Row],[2011]]+Table1345[[#This Row],[2012]]</f>
        <v>0</v>
      </c>
      <c r="P8" s="25" t="str">
        <f>_xlfn.IFERROR(Table1345[[#This Row],[Column9]]/Table1345[[#This Row],[Total]],"0%")</f>
        <v>0%</v>
      </c>
    </row>
    <row r="9" spans="1:16" ht="14.25">
      <c r="A9" s="9" t="s">
        <v>5</v>
      </c>
      <c r="B9" s="31"/>
      <c r="C9" s="23"/>
      <c r="D9" s="25" t="str">
        <f>_xlfn.IFERROR(Table1345[[#This Row],[Column1]]/[2009],"0%")</f>
        <v>0%</v>
      </c>
      <c r="E9" s="67">
        <v>0</v>
      </c>
      <c r="F9" s="23">
        <v>2989</v>
      </c>
      <c r="G9" s="68">
        <f>_xlfn.IFERROR(Table1345[[#This Row],[Column3]]/Table1345[[#This Row],[2010]],"0%")</f>
        <v>0</v>
      </c>
      <c r="H9" s="52">
        <v>0</v>
      </c>
      <c r="I9" s="22">
        <v>0</v>
      </c>
      <c r="J9" s="25" t="str">
        <f>_xlfn.IFERROR(Table1345[[#This Row],[Column5]]/Table1345[[#This Row],[2011]],"0%")</f>
        <v>0%</v>
      </c>
      <c r="K9" s="67"/>
      <c r="L9" s="23"/>
      <c r="M9" s="65" t="str">
        <f>_xlfn.IFERROR(Table1345[[#This Row],[Column7]]/Table1345[[#This Row],[2012]],"0%")</f>
        <v>0%</v>
      </c>
      <c r="N9" s="51">
        <f>Table1345[[#This Row],[Column1]]+Table1345[[#This Row],[Column3]]+Table1345[[#This Row],[Column5]]+Table1345[[#This Row],[Column7]]</f>
        <v>0</v>
      </c>
      <c r="O9" s="23">
        <f>Table1345[[#This Row],[2009]]+Table1345[[#This Row],[2010]]+Table1345[[#This Row],[2011]]+Table1345[[#This Row],[2012]]</f>
        <v>2989</v>
      </c>
      <c r="P9" s="24">
        <f>_xlfn.IFERROR(Table1345[[#This Row],[Column9]]/Table1345[[#This Row],[Total]],"0%")</f>
        <v>0</v>
      </c>
    </row>
    <row r="10" spans="1:16" ht="14.25">
      <c r="A10" s="9" t="s">
        <v>12</v>
      </c>
      <c r="B10" s="31"/>
      <c r="C10" s="23"/>
      <c r="D10" s="25" t="str">
        <f>_xlfn.IFERROR(Table1345[[#This Row],[Column1]]/[2009],"0%")</f>
        <v>0%</v>
      </c>
      <c r="E10" s="67">
        <v>162</v>
      </c>
      <c r="F10" s="23">
        <v>199</v>
      </c>
      <c r="G10" s="68">
        <f>_xlfn.IFERROR(Table1345[[#This Row],[Column3]]/Table1345[[#This Row],[2010]],"0%")</f>
        <v>0.8140703517587939</v>
      </c>
      <c r="H10" s="51">
        <v>147</v>
      </c>
      <c r="I10" s="23">
        <v>175</v>
      </c>
      <c r="J10" s="24">
        <f>_xlfn.IFERROR(Table1345[[#This Row],[Column5]]/Table1345[[#This Row],[2011]],"0%")</f>
        <v>0.84</v>
      </c>
      <c r="K10" s="67"/>
      <c r="L10" s="23"/>
      <c r="M10" s="65" t="str">
        <f>_xlfn.IFERROR(Table1345[[#This Row],[Column7]]/Table1345[[#This Row],[2012]],"0%")</f>
        <v>0%</v>
      </c>
      <c r="N10" s="51">
        <f>Table1345[[#This Row],[Column1]]+Table1345[[#This Row],[Column3]]+Table1345[[#This Row],[Column5]]+Table1345[[#This Row],[Column7]]</f>
        <v>309</v>
      </c>
      <c r="O10" s="23">
        <f>Table1345[[#This Row],[2009]]+Table1345[[#This Row],[2010]]+Table1345[[#This Row],[2011]]+Table1345[[#This Row],[2012]]</f>
        <v>374</v>
      </c>
      <c r="P10" s="24">
        <f>_xlfn.IFERROR(Table1345[[#This Row],[Column9]]/Table1345[[#This Row],[Total]],"0%")</f>
        <v>0.8262032085561497</v>
      </c>
    </row>
    <row r="11" spans="1:16" ht="14.25">
      <c r="A11" s="9" t="s">
        <v>8</v>
      </c>
      <c r="B11" s="31">
        <v>0</v>
      </c>
      <c r="C11" s="23">
        <v>462</v>
      </c>
      <c r="D11" s="24">
        <f>_xlfn.IFERROR(Table1345[[#This Row],[Column1]]/[2009],"0%")</f>
        <v>0</v>
      </c>
      <c r="E11" s="67">
        <v>7</v>
      </c>
      <c r="F11" s="23">
        <v>391</v>
      </c>
      <c r="G11" s="68">
        <f>_xlfn.IFERROR(Table1345[[#This Row],[Column3]]/Table1345[[#This Row],[2010]],"0%")</f>
        <v>0.017902813299232736</v>
      </c>
      <c r="H11" s="51">
        <v>4</v>
      </c>
      <c r="I11" s="23">
        <v>213</v>
      </c>
      <c r="J11" s="24">
        <f>_xlfn.IFERROR(Table1345[[#This Row],[Column5]]/Table1345[[#This Row],[2011]],"0%")</f>
        <v>0.018779342723004695</v>
      </c>
      <c r="K11" s="67"/>
      <c r="L11" s="23"/>
      <c r="M11" s="65" t="str">
        <f>_xlfn.IFERROR(Table1345[[#This Row],[Column7]]/Table1345[[#This Row],[2012]],"0%")</f>
        <v>0%</v>
      </c>
      <c r="N11" s="51">
        <f>Table1345[[#This Row],[Column1]]+Table1345[[#This Row],[Column3]]+Table1345[[#This Row],[Column5]]+Table1345[[#This Row],[Column7]]</f>
        <v>11</v>
      </c>
      <c r="O11" s="23">
        <f>Table1345[[#This Row],[2009]]+Table1345[[#This Row],[2010]]+Table1345[[#This Row],[2011]]+Table1345[[#This Row],[2012]]</f>
        <v>1066</v>
      </c>
      <c r="P11" s="24">
        <f>_xlfn.IFERROR(Table1345[[#This Row],[Column9]]/Table1345[[#This Row],[Total]],"0%")</f>
        <v>0.010318949343339587</v>
      </c>
    </row>
    <row r="12" spans="1:16" ht="14.25">
      <c r="A12" s="9" t="s">
        <v>36</v>
      </c>
      <c r="B12" s="32"/>
      <c r="C12" s="22"/>
      <c r="D12" s="25" t="str">
        <f>_xlfn.IFERROR(Table1345[[#This Row],[Column1]]/[2009],"0%")</f>
        <v>0%</v>
      </c>
      <c r="E12" s="66"/>
      <c r="F12" s="22"/>
      <c r="G12" s="65" t="str">
        <f>_xlfn.IFERROR(Table1345[[#This Row],[Column3]]/Table1345[[#This Row],[2010]],"0%")</f>
        <v>0%</v>
      </c>
      <c r="H12" s="52"/>
      <c r="I12" s="22"/>
      <c r="J12" s="25" t="str">
        <f>_xlfn.IFERROR(Table1345[[#This Row],[Column5]]/Table1345[[#This Row],[2011]],"0%")</f>
        <v>0%</v>
      </c>
      <c r="K12" s="66"/>
      <c r="L12" s="22"/>
      <c r="M12" s="65" t="str">
        <f>_xlfn.IFERROR(Table1345[[#This Row],[Column7]]/Table1345[[#This Row],[2012]],"0%")</f>
        <v>0%</v>
      </c>
      <c r="N12" s="52">
        <f>Table1345[[#This Row],[Column1]]+Table1345[[#This Row],[Column3]]+Table1345[[#This Row],[Column5]]+Table1345[[#This Row],[Column7]]</f>
        <v>0</v>
      </c>
      <c r="O12" s="22">
        <f>Table1345[[#This Row],[2009]]+Table1345[[#This Row],[2010]]+Table1345[[#This Row],[2011]]+Table1345[[#This Row],[2012]]</f>
        <v>0</v>
      </c>
      <c r="P12" s="25" t="str">
        <f>_xlfn.IFERROR(Table1345[[#This Row],[Column9]]/Table1345[[#This Row],[Total]],"0%")</f>
        <v>0%</v>
      </c>
    </row>
    <row r="13" spans="1:16" ht="14.25">
      <c r="A13" s="9" t="s">
        <v>37</v>
      </c>
      <c r="B13" s="32"/>
      <c r="C13" s="22"/>
      <c r="D13" s="25" t="str">
        <f>_xlfn.IFERROR(Table1345[[#This Row],[Column1]]/[2009],"0%")</f>
        <v>0%</v>
      </c>
      <c r="E13" s="66"/>
      <c r="F13" s="22"/>
      <c r="G13" s="65" t="str">
        <f>_xlfn.IFERROR(Table1345[[#This Row],[Column3]]/Table1345[[#This Row],[2010]],"0%")</f>
        <v>0%</v>
      </c>
      <c r="H13" s="52"/>
      <c r="I13" s="22"/>
      <c r="J13" s="25" t="str">
        <f>_xlfn.IFERROR(Table1345[[#This Row],[Column5]]/Table1345[[#This Row],[2011]],"0%")</f>
        <v>0%</v>
      </c>
      <c r="K13" s="66"/>
      <c r="L13" s="22"/>
      <c r="M13" s="65" t="str">
        <f>_xlfn.IFERROR(Table1345[[#This Row],[Column7]]/Table1345[[#This Row],[2012]],"0%")</f>
        <v>0%</v>
      </c>
      <c r="N13" s="52">
        <f>Table1345[[#This Row],[Column1]]+Table1345[[#This Row],[Column3]]+Table1345[[#This Row],[Column5]]+Table1345[[#This Row],[Column7]]</f>
        <v>0</v>
      </c>
      <c r="O13" s="22">
        <f>Table1345[[#This Row],[2009]]+Table1345[[#This Row],[2010]]+Table1345[[#This Row],[2011]]+Table1345[[#This Row],[2012]]</f>
        <v>0</v>
      </c>
      <c r="P13" s="25" t="str">
        <f>_xlfn.IFERROR(Table1345[[#This Row],[Column9]]/Table1345[[#This Row],[Total]],"0%")</f>
        <v>0%</v>
      </c>
    </row>
    <row r="14" spans="1:16" ht="14.25">
      <c r="A14" s="9" t="s">
        <v>38</v>
      </c>
      <c r="B14" s="32"/>
      <c r="C14" s="22"/>
      <c r="D14" s="25" t="str">
        <f>_xlfn.IFERROR(Table1345[[#This Row],[Column1]]/[2009],"0%")</f>
        <v>0%</v>
      </c>
      <c r="E14" s="66"/>
      <c r="F14" s="22"/>
      <c r="G14" s="65" t="str">
        <f>_xlfn.IFERROR(Table1345[[#This Row],[Column3]]/Table1345[[#This Row],[2010]],"0%")</f>
        <v>0%</v>
      </c>
      <c r="H14" s="52"/>
      <c r="I14" s="22"/>
      <c r="J14" s="25" t="str">
        <f>_xlfn.IFERROR(Table1345[[#This Row],[Column5]]/Table1345[[#This Row],[2011]],"0%")</f>
        <v>0%</v>
      </c>
      <c r="K14" s="66"/>
      <c r="L14" s="22"/>
      <c r="M14" s="65" t="str">
        <f>_xlfn.IFERROR(Table1345[[#This Row],[Column7]]/Table1345[[#This Row],[2012]],"0%")</f>
        <v>0%</v>
      </c>
      <c r="N14" s="52">
        <f>Table1345[[#This Row],[Column1]]+Table1345[[#This Row],[Column3]]+Table1345[[#This Row],[Column5]]+Table1345[[#This Row],[Column7]]</f>
        <v>0</v>
      </c>
      <c r="O14" s="22">
        <f>Table1345[[#This Row],[2009]]+Table1345[[#This Row],[2010]]+Table1345[[#This Row],[2011]]+Table1345[[#This Row],[2012]]</f>
        <v>0</v>
      </c>
      <c r="P14" s="25" t="str">
        <f>_xlfn.IFERROR(Table1345[[#This Row],[Column9]]/Table1345[[#This Row],[Total]],"0%")</f>
        <v>0%</v>
      </c>
    </row>
    <row r="15" spans="1:16" ht="14.25">
      <c r="A15" s="9" t="s">
        <v>7</v>
      </c>
      <c r="B15" s="31"/>
      <c r="C15" s="23"/>
      <c r="D15" s="25" t="str">
        <f>_xlfn.IFERROR(Table1345[[#This Row],[Column1]]/[2009],"0%")</f>
        <v>0%</v>
      </c>
      <c r="E15" s="67">
        <v>0</v>
      </c>
      <c r="F15" s="23">
        <v>14</v>
      </c>
      <c r="G15" s="68">
        <f>_xlfn.IFERROR(Table1345[[#This Row],[Column3]]/Table1345[[#This Row],[2010]],"0%")</f>
        <v>0</v>
      </c>
      <c r="H15" s="51">
        <v>11</v>
      </c>
      <c r="I15" s="23">
        <v>110</v>
      </c>
      <c r="J15" s="24">
        <f>_xlfn.IFERROR(Table1345[[#This Row],[Column5]]/Table1345[[#This Row],[2011]],"0%")</f>
        <v>0.1</v>
      </c>
      <c r="K15" s="67">
        <v>315</v>
      </c>
      <c r="L15" s="23">
        <v>686</v>
      </c>
      <c r="M15" s="68">
        <f>_xlfn.IFERROR(Table1345[[#This Row],[Column7]]/Table1345[[#This Row],[2012]],"0%")</f>
        <v>0.45918367346938777</v>
      </c>
      <c r="N15" s="51">
        <f>Table1345[[#This Row],[Column1]]+Table1345[[#This Row],[Column3]]+Table1345[[#This Row],[Column5]]+Table1345[[#This Row],[Column7]]</f>
        <v>326</v>
      </c>
      <c r="O15" s="23">
        <f>Table1345[[#This Row],[2009]]+Table1345[[#This Row],[2010]]+Table1345[[#This Row],[2011]]+Table1345[[#This Row],[2012]]</f>
        <v>810</v>
      </c>
      <c r="P15" s="24">
        <f>_xlfn.IFERROR(Table1345[[#This Row],[Column9]]/Table1345[[#This Row],[Total]],"0%")</f>
        <v>0.4024691358024691</v>
      </c>
    </row>
    <row r="16" spans="1:16" ht="14.25">
      <c r="A16" s="9" t="s">
        <v>39</v>
      </c>
      <c r="B16" s="32"/>
      <c r="C16" s="22"/>
      <c r="D16" s="25" t="str">
        <f>_xlfn.IFERROR(Table1345[[#This Row],[Column1]]/[2009],"0%")</f>
        <v>0%</v>
      </c>
      <c r="E16" s="66"/>
      <c r="F16" s="22"/>
      <c r="G16" s="65" t="str">
        <f>_xlfn.IFERROR(Table1345[[#This Row],[Column3]]/Table1345[[#This Row],[2010]],"0%")</f>
        <v>0%</v>
      </c>
      <c r="H16" s="52"/>
      <c r="I16" s="22"/>
      <c r="J16" s="25" t="str">
        <f>_xlfn.IFERROR(Table1345[[#This Row],[Column5]]/Table1345[[#This Row],[2011]],"0%")</f>
        <v>0%</v>
      </c>
      <c r="K16" s="66"/>
      <c r="L16" s="22"/>
      <c r="M16" s="65" t="str">
        <f>_xlfn.IFERROR(Table1345[[#This Row],[Column7]]/Table1345[[#This Row],[2012]],"0%")</f>
        <v>0%</v>
      </c>
      <c r="N16" s="52">
        <f>Table1345[[#This Row],[Column1]]+Table1345[[#This Row],[Column3]]+Table1345[[#This Row],[Column5]]+Table1345[[#This Row],[Column7]]</f>
        <v>0</v>
      </c>
      <c r="O16" s="22">
        <f>Table1345[[#This Row],[2009]]+Table1345[[#This Row],[2010]]+Table1345[[#This Row],[2011]]+Table1345[[#This Row],[2012]]</f>
        <v>0</v>
      </c>
      <c r="P16" s="25" t="str">
        <f>_xlfn.IFERROR(Table1345[[#This Row],[Column9]]/Table1345[[#This Row],[Total]],"0%")</f>
        <v>0%</v>
      </c>
    </row>
    <row r="17" spans="1:16" ht="14.25">
      <c r="A17" s="9" t="s">
        <v>16</v>
      </c>
      <c r="B17" s="31"/>
      <c r="C17" s="23"/>
      <c r="D17" s="25" t="str">
        <f>_xlfn.IFERROR(Table1345[[#This Row],[Column1]]/[2009],"0%")</f>
        <v>0%</v>
      </c>
      <c r="E17" s="66">
        <v>0</v>
      </c>
      <c r="F17" s="22">
        <v>0</v>
      </c>
      <c r="G17" s="65" t="str">
        <f>_xlfn.IFERROR(Table1345[[#This Row],[Column3]]/Table1345[[#This Row],[2010]],"0%")</f>
        <v>0%</v>
      </c>
      <c r="H17" s="51">
        <v>0</v>
      </c>
      <c r="I17" s="23">
        <v>2</v>
      </c>
      <c r="J17" s="24">
        <f>_xlfn.IFERROR(Table1345[[#This Row],[Column5]]/Table1345[[#This Row],[2011]],"0%")</f>
        <v>0</v>
      </c>
      <c r="K17" s="67">
        <v>2</v>
      </c>
      <c r="L17" s="23">
        <v>18</v>
      </c>
      <c r="M17" s="68">
        <f>_xlfn.IFERROR(Table1345[[#This Row],[Column7]]/Table1345[[#This Row],[2012]],"0%")</f>
        <v>0.1111111111111111</v>
      </c>
      <c r="N17" s="51">
        <f>Table1345[[#This Row],[Column1]]+Table1345[[#This Row],[Column3]]+Table1345[[#This Row],[Column5]]+Table1345[[#This Row],[Column7]]</f>
        <v>2</v>
      </c>
      <c r="O17" s="23">
        <f>Table1345[[#This Row],[2009]]+Table1345[[#This Row],[2010]]+Table1345[[#This Row],[2011]]+Table1345[[#This Row],[2012]]</f>
        <v>20</v>
      </c>
      <c r="P17" s="24">
        <f>_xlfn.IFERROR(Table1345[[#This Row],[Column9]]/Table1345[[#This Row],[Total]],"0%")</f>
        <v>0.1</v>
      </c>
    </row>
    <row r="18" spans="1:16" ht="14.25">
      <c r="A18" s="9" t="s">
        <v>40</v>
      </c>
      <c r="B18" s="32"/>
      <c r="C18" s="22"/>
      <c r="D18" s="25" t="str">
        <f>_xlfn.IFERROR(Table1345[[#This Row],[Column1]]/[2009],"0%")</f>
        <v>0%</v>
      </c>
      <c r="E18" s="66"/>
      <c r="F18" s="22"/>
      <c r="G18" s="65" t="str">
        <f>_xlfn.IFERROR(Table1345[[#This Row],[Column3]]/Table1345[[#This Row],[2010]],"0%")</f>
        <v>0%</v>
      </c>
      <c r="H18" s="52"/>
      <c r="I18" s="22"/>
      <c r="J18" s="25" t="str">
        <f>_xlfn.IFERROR(Table1345[[#This Row],[Column5]]/Table1345[[#This Row],[2011]],"0%")</f>
        <v>0%</v>
      </c>
      <c r="K18" s="66"/>
      <c r="L18" s="22"/>
      <c r="M18" s="65" t="str">
        <f>_xlfn.IFERROR(Table1345[[#This Row],[Column7]]/Table1345[[#This Row],[2012]],"0%")</f>
        <v>0%</v>
      </c>
      <c r="N18" s="52">
        <f>Table1345[[#This Row],[Column1]]+Table1345[[#This Row],[Column3]]+Table1345[[#This Row],[Column5]]+Table1345[[#This Row],[Column7]]</f>
        <v>0</v>
      </c>
      <c r="O18" s="22">
        <f>Table1345[[#This Row],[2009]]+Table1345[[#This Row],[2010]]+Table1345[[#This Row],[2011]]+Table1345[[#This Row],[2012]]</f>
        <v>0</v>
      </c>
      <c r="P18" s="25" t="str">
        <f>_xlfn.IFERROR(Table1345[[#This Row],[Column9]]/Table1345[[#This Row],[Total]],"0%")</f>
        <v>0%</v>
      </c>
    </row>
    <row r="19" spans="1:16" ht="14.25">
      <c r="A19" s="9" t="s">
        <v>41</v>
      </c>
      <c r="B19" s="32"/>
      <c r="C19" s="22"/>
      <c r="D19" s="25" t="str">
        <f>_xlfn.IFERROR(Table1345[[#This Row],[Column1]]/[2009],"0%")</f>
        <v>0%</v>
      </c>
      <c r="E19" s="66"/>
      <c r="F19" s="22"/>
      <c r="G19" s="65" t="str">
        <f>_xlfn.IFERROR(Table1345[[#This Row],[Column3]]/Table1345[[#This Row],[2010]],"0%")</f>
        <v>0%</v>
      </c>
      <c r="H19" s="52"/>
      <c r="I19" s="22"/>
      <c r="J19" s="25" t="str">
        <f>_xlfn.IFERROR(Table1345[[#This Row],[Column5]]/Table1345[[#This Row],[2011]],"0%")</f>
        <v>0%</v>
      </c>
      <c r="K19" s="66"/>
      <c r="L19" s="22"/>
      <c r="M19" s="65" t="str">
        <f>_xlfn.IFERROR(Table1345[[#This Row],[Column7]]/Table1345[[#This Row],[2012]],"0%")</f>
        <v>0%</v>
      </c>
      <c r="N19" s="52">
        <f>Table1345[[#This Row],[Column1]]+Table1345[[#This Row],[Column3]]+Table1345[[#This Row],[Column5]]+Table1345[[#This Row],[Column7]]</f>
        <v>0</v>
      </c>
      <c r="O19" s="22">
        <f>Table1345[[#This Row],[2009]]+Table1345[[#This Row],[2010]]+Table1345[[#This Row],[2011]]+Table1345[[#This Row],[2012]]</f>
        <v>0</v>
      </c>
      <c r="P19" s="25" t="str">
        <f>_xlfn.IFERROR(Table1345[[#This Row],[Column9]]/Table1345[[#This Row],[Total]],"0%")</f>
        <v>0%</v>
      </c>
    </row>
    <row r="20" spans="1:16" ht="14.25">
      <c r="A20" s="9" t="s">
        <v>42</v>
      </c>
      <c r="B20" s="32"/>
      <c r="C20" s="22"/>
      <c r="D20" s="25" t="str">
        <f>_xlfn.IFERROR(Table1345[[#This Row],[Column1]]/[2009],"0%")</f>
        <v>0%</v>
      </c>
      <c r="E20" s="66"/>
      <c r="F20" s="22"/>
      <c r="G20" s="65" t="str">
        <f>_xlfn.IFERROR(Table1345[[#This Row],[Column3]]/Table1345[[#This Row],[2010]],"0%")</f>
        <v>0%</v>
      </c>
      <c r="H20" s="52"/>
      <c r="I20" s="22"/>
      <c r="J20" s="25" t="str">
        <f>_xlfn.IFERROR(Table1345[[#This Row],[Column5]]/Table1345[[#This Row],[2011]],"0%")</f>
        <v>0%</v>
      </c>
      <c r="K20" s="66"/>
      <c r="L20" s="22"/>
      <c r="M20" s="65" t="str">
        <f>_xlfn.IFERROR(Table1345[[#This Row],[Column7]]/Table1345[[#This Row],[2012]],"0%")</f>
        <v>0%</v>
      </c>
      <c r="N20" s="52">
        <f>Table1345[[#This Row],[Column1]]+Table1345[[#This Row],[Column3]]+Table1345[[#This Row],[Column5]]+Table1345[[#This Row],[Column7]]</f>
        <v>0</v>
      </c>
      <c r="O20" s="22">
        <f>Table1345[[#This Row],[2009]]+Table1345[[#This Row],[2010]]+Table1345[[#This Row],[2011]]+Table1345[[#This Row],[2012]]</f>
        <v>0</v>
      </c>
      <c r="P20" s="25" t="str">
        <f>_xlfn.IFERROR(Table1345[[#This Row],[Column9]]/Table1345[[#This Row],[Total]],"0%")</f>
        <v>0%</v>
      </c>
    </row>
    <row r="21" spans="1:16" ht="14.25">
      <c r="A21" s="9" t="s">
        <v>43</v>
      </c>
      <c r="B21" s="32"/>
      <c r="C21" s="22"/>
      <c r="D21" s="25" t="str">
        <f>_xlfn.IFERROR(Table1345[[#This Row],[Column1]]/[2009],"0%")</f>
        <v>0%</v>
      </c>
      <c r="E21" s="66"/>
      <c r="F21" s="22"/>
      <c r="G21" s="65" t="str">
        <f>_xlfn.IFERROR(Table1345[[#This Row],[Column3]]/Table1345[[#This Row],[2010]],"0%")</f>
        <v>0%</v>
      </c>
      <c r="H21" s="52"/>
      <c r="I21" s="22"/>
      <c r="J21" s="25" t="str">
        <f>_xlfn.IFERROR(Table1345[[#This Row],[Column5]]/Table1345[[#This Row],[2011]],"0%")</f>
        <v>0%</v>
      </c>
      <c r="K21" s="66"/>
      <c r="L21" s="22"/>
      <c r="M21" s="65" t="str">
        <f>_xlfn.IFERROR(Table1345[[#This Row],[Column7]]/Table1345[[#This Row],[2012]],"0%")</f>
        <v>0%</v>
      </c>
      <c r="N21" s="52">
        <f>Table1345[[#This Row],[Column1]]+Table1345[[#This Row],[Column3]]+Table1345[[#This Row],[Column5]]+Table1345[[#This Row],[Column7]]</f>
        <v>0</v>
      </c>
      <c r="O21" s="22">
        <f>Table1345[[#This Row],[2009]]+Table1345[[#This Row],[2010]]+Table1345[[#This Row],[2011]]+Table1345[[#This Row],[2012]]</f>
        <v>0</v>
      </c>
      <c r="P21" s="25" t="str">
        <f>_xlfn.IFERROR(Table1345[[#This Row],[Column9]]/Table1345[[#This Row],[Total]],"0%")</f>
        <v>0%</v>
      </c>
    </row>
    <row r="22" spans="1:16" ht="14.25">
      <c r="A22" s="9" t="s">
        <v>44</v>
      </c>
      <c r="B22" s="32"/>
      <c r="C22" s="22"/>
      <c r="D22" s="25" t="str">
        <f>_xlfn.IFERROR(Table1345[[#This Row],[Column1]]/[2009],"0%")</f>
        <v>0%</v>
      </c>
      <c r="E22" s="66"/>
      <c r="F22" s="22"/>
      <c r="G22" s="65" t="str">
        <f>_xlfn.IFERROR(Table1345[[#This Row],[Column3]]/Table1345[[#This Row],[2010]],"0%")</f>
        <v>0%</v>
      </c>
      <c r="H22" s="52"/>
      <c r="I22" s="22"/>
      <c r="J22" s="25" t="str">
        <f>_xlfn.IFERROR(Table1345[[#This Row],[Column5]]/Table1345[[#This Row],[2011]],"0%")</f>
        <v>0%</v>
      </c>
      <c r="K22" s="66"/>
      <c r="L22" s="22"/>
      <c r="M22" s="65" t="str">
        <f>_xlfn.IFERROR(Table1345[[#This Row],[Column7]]/Table1345[[#This Row],[2012]],"0%")</f>
        <v>0%</v>
      </c>
      <c r="N22" s="52">
        <f>Table1345[[#This Row],[Column1]]+Table1345[[#This Row],[Column3]]+Table1345[[#This Row],[Column5]]+Table1345[[#This Row],[Column7]]</f>
        <v>0</v>
      </c>
      <c r="O22" s="22">
        <f>Table1345[[#This Row],[2009]]+Table1345[[#This Row],[2010]]+Table1345[[#This Row],[2011]]+Table1345[[#This Row],[2012]]</f>
        <v>0</v>
      </c>
      <c r="P22" s="25" t="str">
        <f>_xlfn.IFERROR(Table1345[[#This Row],[Column9]]/Table1345[[#This Row],[Total]],"0%")</f>
        <v>0%</v>
      </c>
    </row>
    <row r="23" spans="1:16" ht="14.25">
      <c r="A23" s="9" t="s">
        <v>45</v>
      </c>
      <c r="B23" s="32"/>
      <c r="C23" s="22"/>
      <c r="D23" s="25" t="str">
        <f>_xlfn.IFERROR(Table1345[[#This Row],[Column1]]/[2009],"0%")</f>
        <v>0%</v>
      </c>
      <c r="E23" s="66"/>
      <c r="F23" s="22"/>
      <c r="G23" s="65" t="str">
        <f>_xlfn.IFERROR(Table1345[[#This Row],[Column3]]/Table1345[[#This Row],[2010]],"0%")</f>
        <v>0%</v>
      </c>
      <c r="H23" s="52"/>
      <c r="I23" s="22"/>
      <c r="J23" s="25" t="str">
        <f>_xlfn.IFERROR(Table1345[[#This Row],[Column5]]/Table1345[[#This Row],[2011]],"0%")</f>
        <v>0%</v>
      </c>
      <c r="K23" s="66"/>
      <c r="L23" s="22"/>
      <c r="M23" s="65" t="str">
        <f>_xlfn.IFERROR(Table1345[[#This Row],[Column7]]/Table1345[[#This Row],[2012]],"0%")</f>
        <v>0%</v>
      </c>
      <c r="N23" s="52">
        <f>Table1345[[#This Row],[Column1]]+Table1345[[#This Row],[Column3]]+Table1345[[#This Row],[Column5]]+Table1345[[#This Row],[Column7]]</f>
        <v>0</v>
      </c>
      <c r="O23" s="22">
        <f>Table1345[[#This Row],[2009]]+Table1345[[#This Row],[2010]]+Table1345[[#This Row],[2011]]+Table1345[[#This Row],[2012]]</f>
        <v>0</v>
      </c>
      <c r="P23" s="25" t="str">
        <f>_xlfn.IFERROR(Table1345[[#This Row],[Column9]]/Table1345[[#This Row],[Total]],"0%")</f>
        <v>0%</v>
      </c>
    </row>
    <row r="24" spans="1:16" ht="14.25">
      <c r="A24" s="9" t="s">
        <v>6</v>
      </c>
      <c r="B24" s="31"/>
      <c r="C24" s="23"/>
      <c r="D24" s="25" t="str">
        <f>_xlfn.IFERROR(Table1345[[#This Row],[Column1]]/[2009],"0%")</f>
        <v>0%</v>
      </c>
      <c r="E24" s="67">
        <v>0</v>
      </c>
      <c r="F24" s="23">
        <v>958</v>
      </c>
      <c r="G24" s="68">
        <f>_xlfn.IFERROR(Table1345[[#This Row],[Column3]]/Table1345[[#This Row],[2010]],"0%")</f>
        <v>0</v>
      </c>
      <c r="H24" s="51">
        <v>0</v>
      </c>
      <c r="I24" s="23">
        <v>374</v>
      </c>
      <c r="J24" s="24">
        <f>_xlfn.IFERROR(Table1345[[#This Row],[Column5]]/Table1345[[#This Row],[2011]],"0%")</f>
        <v>0</v>
      </c>
      <c r="K24" s="67"/>
      <c r="L24" s="23"/>
      <c r="M24" s="65" t="str">
        <f>_xlfn.IFERROR(Table1345[[#This Row],[Column7]]/Table1345[[#This Row],[2012]],"0%")</f>
        <v>0%</v>
      </c>
      <c r="N24" s="51">
        <f>Table1345[[#This Row],[Column1]]+Table1345[[#This Row],[Column3]]+Table1345[[#This Row],[Column5]]+Table1345[[#This Row],[Column7]]</f>
        <v>0</v>
      </c>
      <c r="O24" s="23">
        <f>Table1345[[#This Row],[2009]]+Table1345[[#This Row],[2010]]+Table1345[[#This Row],[2011]]+Table1345[[#This Row],[2012]]</f>
        <v>1332</v>
      </c>
      <c r="P24" s="24">
        <f>_xlfn.IFERROR(Table1345[[#This Row],[Column9]]/Table1345[[#This Row],[Total]],"0%")</f>
        <v>0</v>
      </c>
    </row>
    <row r="25" spans="1:16" ht="14.25">
      <c r="A25" s="9" t="s">
        <v>46</v>
      </c>
      <c r="B25" s="32"/>
      <c r="C25" s="22"/>
      <c r="D25" s="25" t="str">
        <f>_xlfn.IFERROR(Table1345[[#This Row],[Column1]]/[2009],"0%")</f>
        <v>0%</v>
      </c>
      <c r="E25" s="66"/>
      <c r="F25" s="22"/>
      <c r="G25" s="65" t="str">
        <f>_xlfn.IFERROR(Table1345[[#This Row],[Column3]]/Table1345[[#This Row],[2010]],"0%")</f>
        <v>0%</v>
      </c>
      <c r="H25" s="52"/>
      <c r="I25" s="22"/>
      <c r="J25" s="25" t="str">
        <f>_xlfn.IFERROR(Table1345[[#This Row],[Column5]]/Table1345[[#This Row],[2011]],"0%")</f>
        <v>0%</v>
      </c>
      <c r="K25" s="66"/>
      <c r="L25" s="22"/>
      <c r="M25" s="65" t="str">
        <f>_xlfn.IFERROR(Table1345[[#This Row],[Column7]]/Table1345[[#This Row],[2012]],"0%")</f>
        <v>0%</v>
      </c>
      <c r="N25" s="52">
        <f>Table1345[[#This Row],[Column1]]+Table1345[[#This Row],[Column3]]+Table1345[[#This Row],[Column5]]+Table1345[[#This Row],[Column7]]</f>
        <v>0</v>
      </c>
      <c r="O25" s="22">
        <f>Table1345[[#This Row],[2009]]+Table1345[[#This Row],[2010]]+Table1345[[#This Row],[2011]]+Table1345[[#This Row],[2012]]</f>
        <v>0</v>
      </c>
      <c r="P25" s="25" t="str">
        <f>_xlfn.IFERROR(Table1345[[#This Row],[Column9]]/Table1345[[#This Row],[Total]],"0%")</f>
        <v>0%</v>
      </c>
    </row>
    <row r="26" spans="1:16" ht="14.25">
      <c r="A26" s="9" t="s">
        <v>47</v>
      </c>
      <c r="B26" s="32"/>
      <c r="C26" s="22"/>
      <c r="D26" s="25" t="str">
        <f>_xlfn.IFERROR(Table1345[[#This Row],[Column1]]/[2009],"0%")</f>
        <v>0%</v>
      </c>
      <c r="E26" s="66"/>
      <c r="F26" s="22"/>
      <c r="G26" s="65" t="str">
        <f>_xlfn.IFERROR(Table1345[[#This Row],[Column3]]/Table1345[[#This Row],[2010]],"0%")</f>
        <v>0%</v>
      </c>
      <c r="H26" s="52"/>
      <c r="I26" s="22"/>
      <c r="J26" s="25" t="str">
        <f>_xlfn.IFERROR(Table1345[[#This Row],[Column5]]/Table1345[[#This Row],[2011]],"0%")</f>
        <v>0%</v>
      </c>
      <c r="K26" s="66"/>
      <c r="L26" s="22"/>
      <c r="M26" s="65" t="str">
        <f>_xlfn.IFERROR(Table1345[[#This Row],[Column7]]/Table1345[[#This Row],[2012]],"0%")</f>
        <v>0%</v>
      </c>
      <c r="N26" s="52">
        <f>Table1345[[#This Row],[Column1]]+Table1345[[#This Row],[Column3]]+Table1345[[#This Row],[Column5]]+Table1345[[#This Row],[Column7]]</f>
        <v>0</v>
      </c>
      <c r="O26" s="22">
        <f>Table1345[[#This Row],[2009]]+Table1345[[#This Row],[2010]]+Table1345[[#This Row],[2011]]+Table1345[[#This Row],[2012]]</f>
        <v>0</v>
      </c>
      <c r="P26" s="25" t="str">
        <f>_xlfn.IFERROR(Table1345[[#This Row],[Column9]]/Table1345[[#This Row],[Total]],"0%")</f>
        <v>0%</v>
      </c>
    </row>
    <row r="27" spans="1:16" ht="14.25">
      <c r="A27" s="9" t="s">
        <v>51</v>
      </c>
      <c r="B27" s="32"/>
      <c r="C27" s="22"/>
      <c r="D27" s="25" t="str">
        <f>_xlfn.IFERROR(Table1345[[#This Row],[Column1]]/[2009],"0%")</f>
        <v>0%</v>
      </c>
      <c r="E27" s="66"/>
      <c r="F27" s="22"/>
      <c r="G27" s="65" t="str">
        <f>_xlfn.IFERROR(Table1345[[#This Row],[Column3]]/Table1345[[#This Row],[2010]],"0%")</f>
        <v>0%</v>
      </c>
      <c r="H27" s="52"/>
      <c r="I27" s="22"/>
      <c r="J27" s="25" t="str">
        <f>_xlfn.IFERROR(Table1345[[#This Row],[Column5]]/Table1345[[#This Row],[2011]],"0%")</f>
        <v>0%</v>
      </c>
      <c r="K27" s="66"/>
      <c r="L27" s="22"/>
      <c r="M27" s="65" t="str">
        <f>_xlfn.IFERROR(Table1345[[#This Row],[Column7]]/Table1345[[#This Row],[2012]],"0%")</f>
        <v>0%</v>
      </c>
      <c r="N27" s="52">
        <f>Table1345[[#This Row],[Column1]]+Table1345[[#This Row],[Column3]]+Table1345[[#This Row],[Column5]]+Table1345[[#This Row],[Column7]]</f>
        <v>0</v>
      </c>
      <c r="O27" s="22">
        <f>Table1345[[#This Row],[2009]]+Table1345[[#This Row],[2010]]+Table1345[[#This Row],[2011]]+Table1345[[#This Row],[2012]]</f>
        <v>0</v>
      </c>
      <c r="P27" s="25" t="str">
        <f>_xlfn.IFERROR(Table1345[[#This Row],[Column9]]/Table1345[[#This Row],[Total]],"0%")</f>
        <v>0%</v>
      </c>
    </row>
    <row r="28" spans="1:16" ht="14.25">
      <c r="A28" s="9" t="s">
        <v>10</v>
      </c>
      <c r="B28" s="33"/>
      <c r="C28" s="27"/>
      <c r="D28" s="25" t="str">
        <f>_xlfn.IFERROR(Table1345[[#This Row],[Column1]]/[2009],"0%")</f>
        <v>0%</v>
      </c>
      <c r="E28" s="66">
        <v>0</v>
      </c>
      <c r="F28" s="22">
        <v>0</v>
      </c>
      <c r="G28" s="65" t="str">
        <f>_xlfn.IFERROR(Table1345[[#This Row],[Column3]]/Table1345[[#This Row],[2010]],"0%")</f>
        <v>0%</v>
      </c>
      <c r="H28" s="52">
        <v>0</v>
      </c>
      <c r="I28" s="22">
        <v>0</v>
      </c>
      <c r="J28" s="25" t="str">
        <f>_xlfn.IFERROR(Table1345[[#This Row],[Column5]]/Table1345[[#This Row],[2011]],"0%")</f>
        <v>0%</v>
      </c>
      <c r="K28" s="74">
        <v>169</v>
      </c>
      <c r="L28" s="27">
        <v>747</v>
      </c>
      <c r="M28" s="75">
        <f>_xlfn.IFERROR(Table1345[[#This Row],[Column7]]/Table1345[[#This Row],[2012]],"0%")</f>
        <v>0.22623828647925034</v>
      </c>
      <c r="N28" s="53">
        <f>Table1345[[#This Row],[Column1]]+Table1345[[#This Row],[Column3]]+Table1345[[#This Row],[Column5]]+Table1345[[#This Row],[Column7]]</f>
        <v>169</v>
      </c>
      <c r="O28" s="27">
        <f>Table1345[[#This Row],[2009]]+Table1345[[#This Row],[2010]]+Table1345[[#This Row],[2011]]+Table1345[[#This Row],[2012]]</f>
        <v>747</v>
      </c>
      <c r="P28" s="28">
        <f>_xlfn.IFERROR(Table1345[[#This Row],[Column9]]/Table1345[[#This Row],[Total]],"0%")</f>
        <v>0.22623828647925034</v>
      </c>
    </row>
    <row r="29" spans="1:16" ht="14.25">
      <c r="A29" s="9" t="s">
        <v>9</v>
      </c>
      <c r="B29" s="31"/>
      <c r="C29" s="23"/>
      <c r="D29" s="25" t="str">
        <f>_xlfn.IFERROR(Table1345[[#This Row],[Column1]]/[2009],"0%")</f>
        <v>0%</v>
      </c>
      <c r="E29" s="67">
        <v>3</v>
      </c>
      <c r="F29" s="23">
        <v>3</v>
      </c>
      <c r="G29" s="68">
        <f>_xlfn.IFERROR(Table1345[[#This Row],[Column3]]/Table1345[[#This Row],[2010]],"0%")</f>
        <v>1</v>
      </c>
      <c r="H29" s="51">
        <v>6</v>
      </c>
      <c r="I29" s="23">
        <v>430</v>
      </c>
      <c r="J29" s="24">
        <f>_xlfn.IFERROR(Table1345[[#This Row],[Column5]]/Table1345[[#This Row],[2011]],"0%")</f>
        <v>0.013953488372093023</v>
      </c>
      <c r="K29" s="67">
        <v>11</v>
      </c>
      <c r="L29" s="23">
        <v>626</v>
      </c>
      <c r="M29" s="68">
        <f>_xlfn.IFERROR(Table1345[[#This Row],[Column7]]/Table1345[[#This Row],[2012]],"0%")</f>
        <v>0.01757188498402556</v>
      </c>
      <c r="N29" s="51">
        <f>Table1345[[#This Row],[Column1]]+Table1345[[#This Row],[Column3]]+Table1345[[#This Row],[Column5]]+Table1345[[#This Row],[Column7]]</f>
        <v>20</v>
      </c>
      <c r="O29" s="23">
        <f>Table1345[[#This Row],[2009]]+Table1345[[#This Row],[2010]]+Table1345[[#This Row],[2011]]+Table1345[[#This Row],[2012]]</f>
        <v>1059</v>
      </c>
      <c r="P29" s="24">
        <f>_xlfn.IFERROR(Table1345[[#This Row],[Column9]]/Table1345[[#This Row],[Total]],"0%")</f>
        <v>0.018885741265344664</v>
      </c>
    </row>
    <row r="30" spans="1:16" ht="14.25">
      <c r="A30" s="9" t="s">
        <v>50</v>
      </c>
      <c r="B30" s="32"/>
      <c r="C30" s="22"/>
      <c r="D30" s="25" t="str">
        <f>_xlfn.IFERROR(Table1345[[#This Row],[Column1]]/[2009],"0%")</f>
        <v>0%</v>
      </c>
      <c r="E30" s="66"/>
      <c r="F30" s="22"/>
      <c r="G30" s="65" t="str">
        <f>_xlfn.IFERROR(Table1345[[#This Row],[Column3]]/Table1345[[#This Row],[2010]],"0%")</f>
        <v>0%</v>
      </c>
      <c r="H30" s="52"/>
      <c r="I30" s="22"/>
      <c r="J30" s="25" t="str">
        <f>_xlfn.IFERROR(Table1345[[#This Row],[Column5]]/Table1345[[#This Row],[2011]],"0%")</f>
        <v>0%</v>
      </c>
      <c r="K30" s="66"/>
      <c r="L30" s="22"/>
      <c r="M30" s="65" t="str">
        <f>_xlfn.IFERROR(Table1345[[#This Row],[Column7]]/Table1345[[#This Row],[2012]],"0%")</f>
        <v>0%</v>
      </c>
      <c r="N30" s="52">
        <f>Table1345[[#This Row],[Column1]]+Table1345[[#This Row],[Column3]]+Table1345[[#This Row],[Column5]]+Table1345[[#This Row],[Column7]]</f>
        <v>0</v>
      </c>
      <c r="O30" s="22">
        <f>Table1345[[#This Row],[2009]]+Table1345[[#This Row],[2010]]+Table1345[[#This Row],[2011]]+Table1345[[#This Row],[2012]]</f>
        <v>0</v>
      </c>
      <c r="P30" s="25" t="str">
        <f>_xlfn.IFERROR(Table1345[[#This Row],[Column9]]/Table1345[[#This Row],[Total]],"0%")</f>
        <v>0%</v>
      </c>
    </row>
    <row r="31" spans="1:16" ht="14.25">
      <c r="A31" s="9" t="s">
        <v>11</v>
      </c>
      <c r="B31" s="31"/>
      <c r="C31" s="23"/>
      <c r="D31" s="25" t="str">
        <f>_xlfn.IFERROR(Table1345[[#This Row],[Column1]]/[2009],"0%")</f>
        <v>0%</v>
      </c>
      <c r="E31" s="66">
        <v>0</v>
      </c>
      <c r="F31" s="22">
        <v>0</v>
      </c>
      <c r="G31" s="65" t="str">
        <f>_xlfn.IFERROR(Table1345[[#This Row],[Column3]]/Table1345[[#This Row],[2010]],"0%")</f>
        <v>0%</v>
      </c>
      <c r="H31" s="52">
        <v>0</v>
      </c>
      <c r="I31" s="22">
        <v>0</v>
      </c>
      <c r="J31" s="25" t="str">
        <f>_xlfn.IFERROR(Table1345[[#This Row],[Column5]]/Table1345[[#This Row],[2011]],"0%")</f>
        <v>0%</v>
      </c>
      <c r="K31" s="67">
        <v>30</v>
      </c>
      <c r="L31" s="23">
        <v>215</v>
      </c>
      <c r="M31" s="68">
        <f>_xlfn.IFERROR(Table1345[[#This Row],[Column7]]/Table1345[[#This Row],[2012]],"0%")</f>
        <v>0.13953488372093023</v>
      </c>
      <c r="N31" s="51">
        <f>Table1345[[#This Row],[Column1]]+Table1345[[#This Row],[Column3]]+Table1345[[#This Row],[Column5]]+Table1345[[#This Row],[Column7]]</f>
        <v>30</v>
      </c>
      <c r="O31" s="23">
        <f>Table1345[[#This Row],[2009]]+Table1345[[#This Row],[2010]]+Table1345[[#This Row],[2011]]+Table1345[[#This Row],[2012]]</f>
        <v>215</v>
      </c>
      <c r="P31" s="24">
        <f>_xlfn.IFERROR(Table1345[[#This Row],[Column9]]/Table1345[[#This Row],[Total]],"0%")</f>
        <v>0.13953488372093023</v>
      </c>
    </row>
    <row r="32" spans="1:16" ht="14.25">
      <c r="A32" s="9" t="s">
        <v>13</v>
      </c>
      <c r="B32" s="31"/>
      <c r="C32" s="23"/>
      <c r="D32" s="25" t="str">
        <f>_xlfn.IFERROR(Table1345[[#This Row],[Column1]]/[2009],"0%")</f>
        <v>0%</v>
      </c>
      <c r="E32" s="67">
        <v>82</v>
      </c>
      <c r="F32" s="23">
        <v>114</v>
      </c>
      <c r="G32" s="68">
        <f>_xlfn.IFERROR(Table1345[[#This Row],[Column3]]/Table1345[[#This Row],[2010]],"0%")</f>
        <v>0.7192982456140351</v>
      </c>
      <c r="H32" s="51">
        <v>123</v>
      </c>
      <c r="I32" s="23">
        <v>169</v>
      </c>
      <c r="J32" s="24">
        <f>_xlfn.IFERROR(Table1345[[#This Row],[Column5]]/Table1345[[#This Row],[2011]],"0%")</f>
        <v>0.727810650887574</v>
      </c>
      <c r="K32" s="66">
        <v>0</v>
      </c>
      <c r="L32" s="22">
        <v>0</v>
      </c>
      <c r="M32" s="65" t="str">
        <f>_xlfn.IFERROR(Table1345[[#This Row],[Column7]]/Table1345[[#This Row],[2012]],"0%")</f>
        <v>0%</v>
      </c>
      <c r="N32" s="51">
        <f>Table1345[[#This Row],[Column1]]+Table1345[[#This Row],[Column3]]+Table1345[[#This Row],[Column5]]+Table1345[[#This Row],[Column7]]</f>
        <v>205</v>
      </c>
      <c r="O32" s="23">
        <f>Table1345[[#This Row],[2009]]+Table1345[[#This Row],[2010]]+Table1345[[#This Row],[2011]]+Table1345[[#This Row],[2012]]</f>
        <v>283</v>
      </c>
      <c r="P32" s="24">
        <f>_xlfn.IFERROR(Table1345[[#This Row],[Column9]]/Table1345[[#This Row],[Total]],"0%")</f>
        <v>0.7243816254416962</v>
      </c>
    </row>
    <row r="33" spans="1:16" ht="14.25">
      <c r="A33" s="9" t="s">
        <v>15</v>
      </c>
      <c r="B33" s="31"/>
      <c r="C33" s="23"/>
      <c r="D33" s="25" t="str">
        <f>_xlfn.IFERROR(Table1345[[#This Row],[Column1]]/[2009],"0%")</f>
        <v>0%</v>
      </c>
      <c r="E33" s="66">
        <v>0</v>
      </c>
      <c r="F33" s="22">
        <v>0</v>
      </c>
      <c r="G33" s="65" t="str">
        <f>_xlfn.IFERROR(Table1345[[#This Row],[Column3]]/Table1345[[#This Row],[2010]],"0%")</f>
        <v>0%</v>
      </c>
      <c r="H33" s="51">
        <v>18</v>
      </c>
      <c r="I33" s="23">
        <v>37</v>
      </c>
      <c r="J33" s="24">
        <f>_xlfn.IFERROR(Table1345[[#This Row],[Column5]]/Table1345[[#This Row],[2011]],"0%")</f>
        <v>0.4864864864864865</v>
      </c>
      <c r="K33" s="67">
        <v>7</v>
      </c>
      <c r="L33" s="23">
        <v>11</v>
      </c>
      <c r="M33" s="68">
        <f>_xlfn.IFERROR(Table1345[[#This Row],[Column7]]/Table1345[[#This Row],[2012]],"0%")</f>
        <v>0.6363636363636364</v>
      </c>
      <c r="N33" s="51">
        <f>Table1345[[#This Row],[Column1]]+Table1345[[#This Row],[Column3]]+Table1345[[#This Row],[Column5]]+Table1345[[#This Row],[Column7]]</f>
        <v>25</v>
      </c>
      <c r="O33" s="23">
        <f>Table1345[[#This Row],[2009]]+Table1345[[#This Row],[2010]]+Table1345[[#This Row],[2011]]+Table1345[[#This Row],[2012]]</f>
        <v>48</v>
      </c>
      <c r="P33" s="24">
        <f>_xlfn.IFERROR(Table1345[[#This Row],[Column9]]/Table1345[[#This Row],[Total]],"0%")</f>
        <v>0.5208333333333334</v>
      </c>
    </row>
    <row r="34" spans="1:16" ht="14.25">
      <c r="A34" s="9" t="s">
        <v>49</v>
      </c>
      <c r="B34" s="31"/>
      <c r="C34" s="23"/>
      <c r="D34" s="25" t="str">
        <f>_xlfn.IFERROR(Table1345[[#This Row],[Column1]]/[2009],"0%")</f>
        <v>0%</v>
      </c>
      <c r="E34" s="66">
        <v>0</v>
      </c>
      <c r="F34" s="22">
        <v>0</v>
      </c>
      <c r="G34" s="65" t="str">
        <f>_xlfn.IFERROR(Table1345[[#This Row],[Column3]]/Table1345[[#This Row],[2010]],"0%")</f>
        <v>0%</v>
      </c>
      <c r="H34" s="51">
        <v>0</v>
      </c>
      <c r="I34" s="23">
        <v>95</v>
      </c>
      <c r="J34" s="24">
        <f>_xlfn.IFERROR(Table1345[[#This Row],[Column5]]/Table1345[[#This Row],[2011]],"0%")</f>
        <v>0</v>
      </c>
      <c r="K34" s="67">
        <v>0</v>
      </c>
      <c r="L34" s="23">
        <v>75</v>
      </c>
      <c r="M34" s="68">
        <f>_xlfn.IFERROR(Table1345[[#This Row],[Column7]]/Table1345[[#This Row],[2012]],"0%")</f>
        <v>0</v>
      </c>
      <c r="N34" s="51">
        <f>Table1345[[#This Row],[Column1]]+Table1345[[#This Row],[Column3]]+Table1345[[#This Row],[Column5]]+Table1345[[#This Row],[Column7]]</f>
        <v>0</v>
      </c>
      <c r="O34" s="23">
        <f>Table1345[[#This Row],[2009]]+Table1345[[#This Row],[2010]]+Table1345[[#This Row],[2011]]+Table1345[[#This Row],[2012]]</f>
        <v>170</v>
      </c>
      <c r="P34" s="24">
        <f>_xlfn.IFERROR(Table1345[[#This Row],[Column9]]/Table1345[[#This Row],[Total]],"0%")</f>
        <v>0</v>
      </c>
    </row>
    <row r="35" spans="1:16" ht="14.25">
      <c r="A35" s="9" t="s">
        <v>48</v>
      </c>
      <c r="B35" s="32"/>
      <c r="C35" s="22"/>
      <c r="D35" s="25" t="str">
        <f>_xlfn.IFERROR(Table1345[[#This Row],[Column1]]/[2009],"0%")</f>
        <v>0%</v>
      </c>
      <c r="E35" s="66"/>
      <c r="F35" s="22"/>
      <c r="G35" s="65" t="str">
        <f>_xlfn.IFERROR(Table1345[[#This Row],[Column3]]/Table1345[[#This Row],[2010]],"0%")</f>
        <v>0%</v>
      </c>
      <c r="H35" s="52"/>
      <c r="I35" s="22"/>
      <c r="J35" s="25" t="str">
        <f>_xlfn.IFERROR(Table1345[[#This Row],[Column5]]/Table1345[[#This Row],[2011]],"0%")</f>
        <v>0%</v>
      </c>
      <c r="K35" s="66"/>
      <c r="L35" s="22"/>
      <c r="M35" s="65" t="str">
        <f>_xlfn.IFERROR(Table1345[[#This Row],[Column7]]/Table1345[[#This Row],[2012]],"0%")</f>
        <v>0%</v>
      </c>
      <c r="N35" s="52">
        <f>Table1345[[#This Row],[Column1]]+Table1345[[#This Row],[Column3]]+Table1345[[#This Row],[Column5]]+Table1345[[#This Row],[Column7]]</f>
        <v>0</v>
      </c>
      <c r="O35" s="22">
        <f>Table1345[[#This Row],[2009]]+Table1345[[#This Row],[2010]]+Table1345[[#This Row],[2011]]+Table1345[[#This Row],[2012]]</f>
        <v>0</v>
      </c>
      <c r="P35" s="25" t="str">
        <f>_xlfn.IFERROR(Table1345[[#This Row],[Column9]]/Table1345[[#This Row],[Total]],"0%")</f>
        <v>0%</v>
      </c>
    </row>
    <row r="36" spans="1:16" ht="14.25">
      <c r="A36" s="9" t="s">
        <v>4</v>
      </c>
      <c r="B36" s="85">
        <f>SUM(B4:B35)</f>
        <v>0</v>
      </c>
      <c r="C36" s="36">
        <f>SUM(C4:C35)</f>
        <v>462</v>
      </c>
      <c r="D36" s="37">
        <f>_xlfn.IFERROR(Table1345[[#This Row],[Column1]]/[2009],"0%")</f>
        <v>0</v>
      </c>
      <c r="E36" s="34">
        <f>SUM(E4:E35)</f>
        <v>254</v>
      </c>
      <c r="F36" s="36">
        <f>SUM(F4:F35)</f>
        <v>4668</v>
      </c>
      <c r="G36" s="77">
        <f>_xlfn.IFERROR(Table1345[[#This Row],[Column3]]/Table1345[[#This Row],[2010]],"0%")</f>
        <v>0.054413024850042846</v>
      </c>
      <c r="H36" s="34">
        <f>SUM(H4:H35)</f>
        <v>309</v>
      </c>
      <c r="I36" s="36">
        <f>SUM(I4:I35)</f>
        <v>1657</v>
      </c>
      <c r="J36" s="37">
        <f>_xlfn.IFERROR(Table1345[[#This Row],[Column5]]/Table1345[[#This Row],[2011]],"0%")</f>
        <v>0.18648159324079663</v>
      </c>
      <c r="K36" s="34">
        <f>SUM(K4:K35)</f>
        <v>534</v>
      </c>
      <c r="L36" s="36">
        <f>SUM(L4:L35)</f>
        <v>2378</v>
      </c>
      <c r="M36" s="77">
        <f>_xlfn.IFERROR(Table1345[[#This Row],[Column7]]/Table1345[[#This Row],[2012]],"0%")</f>
        <v>0.22455845248107653</v>
      </c>
      <c r="N36" s="34">
        <f>SUM(N4:N35)</f>
        <v>1097</v>
      </c>
      <c r="O36" s="36">
        <f>SUM(O4:O35)</f>
        <v>9165</v>
      </c>
      <c r="P36" s="37">
        <f>_xlfn.IFERROR(Table1345[[#This Row],[Column9]]/Table1345[[#This Row],[Total]],"0%")</f>
        <v>0.11969448990725587</v>
      </c>
    </row>
  </sheetData>
  <printOptions/>
  <pageMargins left="0.25" right="0.25" top="0.25" bottom="0.25" header="0.3" footer="0.3"/>
  <pageSetup horizontalDpi="600" verticalDpi="600" orientation="landscape" paperSize="5" scale="115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 topLeftCell="A1">
      <selection activeCell="O36" sqref="O36"/>
    </sheetView>
  </sheetViews>
  <sheetFormatPr defaultColWidth="9.00390625" defaultRowHeight="14.25"/>
  <cols>
    <col min="1" max="1" width="18.625" style="0" customWidth="1"/>
    <col min="2" max="3" width="7.75390625" style="0" customWidth="1"/>
    <col min="4" max="4" width="7.75390625" style="2" customWidth="1"/>
    <col min="5" max="6" width="7.75390625" style="0" customWidth="1"/>
    <col min="7" max="7" width="7.75390625" style="2" customWidth="1"/>
    <col min="8" max="9" width="7.75390625" style="0" customWidth="1"/>
    <col min="10" max="10" width="7.75390625" style="2" customWidth="1"/>
    <col min="11" max="12" width="7.75390625" style="0" customWidth="1"/>
    <col min="13" max="13" width="7.75390625" style="2" customWidth="1"/>
    <col min="14" max="16" width="7.75390625" style="0" customWidth="1"/>
  </cols>
  <sheetData>
    <row r="1" spans="1:2" ht="18">
      <c r="A1" s="5" t="s">
        <v>72</v>
      </c>
      <c r="B1" s="6" t="s">
        <v>84</v>
      </c>
    </row>
    <row r="2" spans="1:16" ht="14.25">
      <c r="A2" s="3" t="s">
        <v>20</v>
      </c>
      <c r="B2" s="10" t="s">
        <v>22</v>
      </c>
      <c r="C2" s="11" t="s">
        <v>0</v>
      </c>
      <c r="D2" s="47" t="s">
        <v>23</v>
      </c>
      <c r="E2" s="60" t="s">
        <v>24</v>
      </c>
      <c r="F2" s="11" t="s">
        <v>1</v>
      </c>
      <c r="G2" s="61" t="s">
        <v>25</v>
      </c>
      <c r="H2" s="12" t="s">
        <v>26</v>
      </c>
      <c r="I2" s="11" t="s">
        <v>2</v>
      </c>
      <c r="J2" s="47" t="s">
        <v>27</v>
      </c>
      <c r="K2" s="60" t="s">
        <v>28</v>
      </c>
      <c r="L2" s="11" t="s">
        <v>3</v>
      </c>
      <c r="M2" s="61" t="s">
        <v>29</v>
      </c>
      <c r="N2" s="12" t="s">
        <v>30</v>
      </c>
      <c r="O2" s="11" t="s">
        <v>4</v>
      </c>
      <c r="P2" s="12" t="s">
        <v>31</v>
      </c>
    </row>
    <row r="3" spans="1:16" s="1" customFormat="1" ht="12" customHeight="1">
      <c r="A3" s="4">
        <v>0</v>
      </c>
      <c r="B3" s="15" t="s">
        <v>17</v>
      </c>
      <c r="C3" s="16" t="s">
        <v>18</v>
      </c>
      <c r="D3" s="48" t="s">
        <v>19</v>
      </c>
      <c r="E3" s="62" t="s">
        <v>17</v>
      </c>
      <c r="F3" s="16" t="s">
        <v>18</v>
      </c>
      <c r="G3" s="63" t="s">
        <v>19</v>
      </c>
      <c r="H3" s="49" t="s">
        <v>17</v>
      </c>
      <c r="I3" s="16" t="s">
        <v>18</v>
      </c>
      <c r="J3" s="48" t="s">
        <v>19</v>
      </c>
      <c r="K3" s="70" t="s">
        <v>17</v>
      </c>
      <c r="L3" s="16" t="s">
        <v>18</v>
      </c>
      <c r="M3" s="71" t="s">
        <v>19</v>
      </c>
      <c r="N3" s="49" t="s">
        <v>17</v>
      </c>
      <c r="O3" s="17" t="s">
        <v>18</v>
      </c>
      <c r="P3" s="18" t="s">
        <v>19</v>
      </c>
    </row>
    <row r="4" spans="1:16" s="1" customFormat="1" ht="14.25">
      <c r="A4" s="7" t="s">
        <v>32</v>
      </c>
      <c r="B4" s="30"/>
      <c r="C4" s="19"/>
      <c r="D4" s="20" t="str">
        <f>_xlfn.IFERROR(Table13456[[#This Row],[Column1]]/[2009],"0%")</f>
        <v>0%</v>
      </c>
      <c r="E4" s="64"/>
      <c r="F4" s="19"/>
      <c r="G4" s="65" t="str">
        <f>_xlfn.IFERROR(Table13456[[#This Row],[Column3]]/Table13456[[#This Row],[2010]],"0%")</f>
        <v>0%</v>
      </c>
      <c r="H4" s="50"/>
      <c r="I4" s="19"/>
      <c r="J4" s="20" t="str">
        <f>_xlfn.IFERROR(Table13456[[#This Row],[Column5]]/Table13456[[#This Row],[2011]],"0%")</f>
        <v>0%</v>
      </c>
      <c r="K4" s="72"/>
      <c r="L4" s="19"/>
      <c r="M4" s="73" t="str">
        <f>_xlfn.IFERROR(Table13456[[#This Row],[Column7]]/Table13456[[#This Row],[2012]],"0%")</f>
        <v>0%</v>
      </c>
      <c r="N4" s="50">
        <f>Table13456[[#This Row],[Column1]]+Table13456[[#This Row],[Column3]]+Table13456[[#This Row],[Column5]]+Table13456[[#This Row],[Column7]]</f>
        <v>0</v>
      </c>
      <c r="O4" s="19">
        <f>Table13456[[#This Row],[2009]]+Table13456[[#This Row],[2010]]+Table13456[[#This Row],[2011]]+Table13456[[#This Row],[2012]]</f>
        <v>0</v>
      </c>
      <c r="P4" s="20" t="str">
        <f>_xlfn.IFERROR(Table13456[[#This Row],[Column9]]/Table13456[[#This Row],[Total]],"0%")</f>
        <v>0%</v>
      </c>
    </row>
    <row r="5" spans="1:16" ht="14.25">
      <c r="A5" s="9" t="s">
        <v>14</v>
      </c>
      <c r="B5" s="31"/>
      <c r="C5" s="23"/>
      <c r="D5" s="25" t="str">
        <f>_xlfn.IFERROR(Table13456[[#This Row],[Column1]]/[2009],"0%")</f>
        <v>0%</v>
      </c>
      <c r="E5" s="67">
        <v>0</v>
      </c>
      <c r="F5" s="23">
        <v>25</v>
      </c>
      <c r="G5" s="68">
        <f>_xlfn.IFERROR(Table13456[[#This Row],[Column3]]/Table13456[[#This Row],[2010]],"0%")</f>
        <v>0</v>
      </c>
      <c r="H5" s="51">
        <v>0</v>
      </c>
      <c r="I5" s="23">
        <v>80</v>
      </c>
      <c r="J5" s="24">
        <f>_xlfn.IFERROR(Table13456[[#This Row],[Column5]]/Table13456[[#This Row],[2011]],"0%")</f>
        <v>0</v>
      </c>
      <c r="K5" s="67"/>
      <c r="L5" s="23"/>
      <c r="M5" s="65" t="str">
        <f>_xlfn.IFERROR(Table13456[[#This Row],[Column7]]/Table13456[[#This Row],[2012]],"0%")</f>
        <v>0%</v>
      </c>
      <c r="N5" s="51">
        <f>Table13456[[#This Row],[Column1]]+Table13456[[#This Row],[Column3]]+Table13456[[#This Row],[Column5]]+Table13456[[#This Row],[Column7]]</f>
        <v>0</v>
      </c>
      <c r="O5" s="23">
        <f>Table13456[[#This Row],[2009]]+Table13456[[#This Row],[2010]]+Table13456[[#This Row],[2011]]+Table13456[[#This Row],[2012]]</f>
        <v>105</v>
      </c>
      <c r="P5" s="24">
        <f>_xlfn.IFERROR(Table13456[[#This Row],[Column9]]/Table13456[[#This Row],[Total]],"0%")</f>
        <v>0</v>
      </c>
    </row>
    <row r="6" spans="1:16" ht="14.25">
      <c r="A6" s="9" t="s">
        <v>33</v>
      </c>
      <c r="B6" s="32"/>
      <c r="C6" s="22"/>
      <c r="D6" s="20" t="str">
        <f>_xlfn.IFERROR(Table13456[[#This Row],[Column1]]/[2009],"0%")</f>
        <v>0%</v>
      </c>
      <c r="E6" s="72"/>
      <c r="F6" s="22"/>
      <c r="G6" s="73" t="str">
        <f>_xlfn.IFERROR(Table13456[[#This Row],[Column3]]/Table13456[[#This Row],[2010]],"0%")</f>
        <v>0%</v>
      </c>
      <c r="H6" s="50"/>
      <c r="I6" s="22"/>
      <c r="J6" s="20" t="str">
        <f>_xlfn.IFERROR(Table13456[[#This Row],[Column5]]/Table13456[[#This Row],[2011]],"0%")</f>
        <v>0%</v>
      </c>
      <c r="K6" s="72"/>
      <c r="L6" s="22"/>
      <c r="M6" s="73" t="str">
        <f>_xlfn.IFERROR(Table13456[[#This Row],[Column7]]/Table13456[[#This Row],[2012]],"0%")</f>
        <v>0%</v>
      </c>
      <c r="N6" s="50">
        <f>Table13456[[#This Row],[Column1]]+Table13456[[#This Row],[Column3]]+Table13456[[#This Row],[Column5]]+Table13456[[#This Row],[Column7]]</f>
        <v>0</v>
      </c>
      <c r="O6" s="22">
        <f>Table13456[[#This Row],[2009]]+Table13456[[#This Row],[2010]]+Table13456[[#This Row],[2011]]+Table13456[[#This Row],[2012]]</f>
        <v>0</v>
      </c>
      <c r="P6" s="20" t="str">
        <f>_xlfn.IFERROR(Table13456[[#This Row],[Column9]]/Table13456[[#This Row],[Total]],"0%")</f>
        <v>0%</v>
      </c>
    </row>
    <row r="7" spans="1:16" ht="14.25">
      <c r="A7" s="9" t="s">
        <v>34</v>
      </c>
      <c r="B7" s="32"/>
      <c r="C7" s="22"/>
      <c r="D7" s="20" t="str">
        <f>_xlfn.IFERROR(Table13456[[#This Row],[Column1]]/[2009],"0%")</f>
        <v>0%</v>
      </c>
      <c r="E7" s="72"/>
      <c r="F7" s="22"/>
      <c r="G7" s="73" t="str">
        <f>_xlfn.IFERROR(Table13456[[#This Row],[Column3]]/Table13456[[#This Row],[2010]],"0%")</f>
        <v>0%</v>
      </c>
      <c r="H7" s="50"/>
      <c r="I7" s="22"/>
      <c r="J7" s="20" t="str">
        <f>_xlfn.IFERROR(Table13456[[#This Row],[Column5]]/Table13456[[#This Row],[2011]],"0%")</f>
        <v>0%</v>
      </c>
      <c r="K7" s="72"/>
      <c r="L7" s="22"/>
      <c r="M7" s="73" t="str">
        <f>_xlfn.IFERROR(Table13456[[#This Row],[Column7]]/Table13456[[#This Row],[2012]],"0%")</f>
        <v>0%</v>
      </c>
      <c r="N7" s="50">
        <f>Table13456[[#This Row],[Column1]]+Table13456[[#This Row],[Column3]]+Table13456[[#This Row],[Column5]]+Table13456[[#This Row],[Column7]]</f>
        <v>0</v>
      </c>
      <c r="O7" s="22">
        <f>Table13456[[#This Row],[2009]]+Table13456[[#This Row],[2010]]+Table13456[[#This Row],[2011]]+Table13456[[#This Row],[2012]]</f>
        <v>0</v>
      </c>
      <c r="P7" s="20" t="str">
        <f>_xlfn.IFERROR(Table13456[[#This Row],[Column9]]/Table13456[[#This Row],[Total]],"0%")</f>
        <v>0%</v>
      </c>
    </row>
    <row r="8" spans="1:16" ht="14.25">
      <c r="A8" s="9" t="s">
        <v>35</v>
      </c>
      <c r="B8" s="32"/>
      <c r="C8" s="22"/>
      <c r="D8" s="25" t="str">
        <f>_xlfn.IFERROR(Table13456[[#This Row],[Column1]]/[2009],"0%")</f>
        <v>0%</v>
      </c>
      <c r="E8" s="66"/>
      <c r="F8" s="22"/>
      <c r="G8" s="65" t="str">
        <f>_xlfn.IFERROR(Table13456[[#This Row],[Column3]]/Table13456[[#This Row],[2010]],"0%")</f>
        <v>0%</v>
      </c>
      <c r="H8" s="52"/>
      <c r="I8" s="22"/>
      <c r="J8" s="25" t="str">
        <f>_xlfn.IFERROR(Table13456[[#This Row],[Column5]]/Table13456[[#This Row],[2011]],"0%")</f>
        <v>0%</v>
      </c>
      <c r="K8" s="66"/>
      <c r="L8" s="22"/>
      <c r="M8" s="65" t="str">
        <f>_xlfn.IFERROR(Table13456[[#This Row],[Column7]]/Table13456[[#This Row],[2012]],"0%")</f>
        <v>0%</v>
      </c>
      <c r="N8" s="52">
        <f>Table13456[[#This Row],[Column1]]+Table13456[[#This Row],[Column3]]+Table13456[[#This Row],[Column5]]+Table13456[[#This Row],[Column7]]</f>
        <v>0</v>
      </c>
      <c r="O8" s="22">
        <f>Table13456[[#This Row],[2009]]+Table13456[[#This Row],[2010]]+Table13456[[#This Row],[2011]]+Table13456[[#This Row],[2012]]</f>
        <v>0</v>
      </c>
      <c r="P8" s="25" t="str">
        <f>_xlfn.IFERROR(Table13456[[#This Row],[Column9]]/Table13456[[#This Row],[Total]],"0%")</f>
        <v>0%</v>
      </c>
    </row>
    <row r="9" spans="1:16" ht="14.25">
      <c r="A9" s="9" t="s">
        <v>5</v>
      </c>
      <c r="B9" s="31"/>
      <c r="C9" s="23"/>
      <c r="D9" s="25" t="str">
        <f>_xlfn.IFERROR(Table13456[[#This Row],[Column1]]/[2009],"0%")</f>
        <v>0%</v>
      </c>
      <c r="E9" s="67">
        <v>7297</v>
      </c>
      <c r="F9" s="23">
        <v>18908</v>
      </c>
      <c r="G9" s="68">
        <f>_xlfn.IFERROR(Table13456[[#This Row],[Column3]]/Table13456[[#This Row],[2010]],"0%")</f>
        <v>0.38592130315210493</v>
      </c>
      <c r="H9" s="51">
        <v>0</v>
      </c>
      <c r="I9" s="23">
        <v>0</v>
      </c>
      <c r="J9" s="24" t="str">
        <f>_xlfn.IFERROR(Table13456[[#This Row],[Column5]]/Table13456[[#This Row],[2011]],"0%")</f>
        <v>0%</v>
      </c>
      <c r="K9" s="66">
        <v>0</v>
      </c>
      <c r="L9" s="22">
        <v>0</v>
      </c>
      <c r="M9" s="65" t="str">
        <f>_xlfn.IFERROR(Table13456[[#This Row],[Column7]]/Table13456[[#This Row],[2012]],"0%")</f>
        <v>0%</v>
      </c>
      <c r="N9" s="51">
        <f>Table13456[[#This Row],[Column1]]+Table13456[[#This Row],[Column3]]+Table13456[[#This Row],[Column5]]+Table13456[[#This Row],[Column7]]</f>
        <v>7297</v>
      </c>
      <c r="O9" s="23">
        <f>Table13456[[#This Row],[2009]]+Table13456[[#This Row],[2010]]+Table13456[[#This Row],[2011]]+Table13456[[#This Row],[2012]]</f>
        <v>18908</v>
      </c>
      <c r="P9" s="24">
        <f>_xlfn.IFERROR(Table13456[[#This Row],[Column9]]/Table13456[[#This Row],[Total]],"0%")</f>
        <v>0.38592130315210493</v>
      </c>
    </row>
    <row r="10" spans="1:16" ht="14.25">
      <c r="A10" s="9" t="s">
        <v>12</v>
      </c>
      <c r="B10" s="31"/>
      <c r="C10" s="23"/>
      <c r="D10" s="25" t="str">
        <f>_xlfn.IFERROR(Table13456[[#This Row],[Column1]]/[2009],"0%")</f>
        <v>0%</v>
      </c>
      <c r="E10" s="67">
        <v>161</v>
      </c>
      <c r="F10" s="23">
        <v>320</v>
      </c>
      <c r="G10" s="68">
        <f>_xlfn.IFERROR(Table13456[[#This Row],[Column3]]/Table13456[[#This Row],[2010]],"0%")</f>
        <v>0.503125</v>
      </c>
      <c r="H10" s="51">
        <v>178</v>
      </c>
      <c r="I10" s="23">
        <v>346</v>
      </c>
      <c r="J10" s="24">
        <f>_xlfn.IFERROR(Table13456[[#This Row],[Column5]]/Table13456[[#This Row],[2011]],"0%")</f>
        <v>0.5144508670520231</v>
      </c>
      <c r="K10" s="66">
        <v>0</v>
      </c>
      <c r="L10" s="22">
        <v>0</v>
      </c>
      <c r="M10" s="65" t="str">
        <f>_xlfn.IFERROR(Table13456[[#This Row],[Column7]]/Table13456[[#This Row],[2012]],"0%")</f>
        <v>0%</v>
      </c>
      <c r="N10" s="51">
        <f>Table13456[[#This Row],[Column1]]+Table13456[[#This Row],[Column3]]+Table13456[[#This Row],[Column5]]+Table13456[[#This Row],[Column7]]</f>
        <v>339</v>
      </c>
      <c r="O10" s="23">
        <f>Table13456[[#This Row],[2009]]+Table13456[[#This Row],[2010]]+Table13456[[#This Row],[2011]]+Table13456[[#This Row],[2012]]</f>
        <v>666</v>
      </c>
      <c r="P10" s="24">
        <f>_xlfn.IFERROR(Table13456[[#This Row],[Column9]]/Table13456[[#This Row],[Total]],"0%")</f>
        <v>0.509009009009009</v>
      </c>
    </row>
    <row r="11" spans="1:16" ht="14.25">
      <c r="A11" s="9" t="s">
        <v>8</v>
      </c>
      <c r="B11" s="31">
        <v>0</v>
      </c>
      <c r="C11" s="23">
        <v>1775</v>
      </c>
      <c r="D11" s="24">
        <f>_xlfn.IFERROR(Table13456[[#This Row],[Column1]]/[2009],"0%")</f>
        <v>0</v>
      </c>
      <c r="E11" s="67">
        <v>0</v>
      </c>
      <c r="F11" s="23">
        <v>1955</v>
      </c>
      <c r="G11" s="68">
        <f>_xlfn.IFERROR(Table13456[[#This Row],[Column3]]/Table13456[[#This Row],[2010]],"0%")</f>
        <v>0</v>
      </c>
      <c r="H11" s="51">
        <v>0</v>
      </c>
      <c r="I11" s="23">
        <v>1171</v>
      </c>
      <c r="J11" s="24">
        <f>_xlfn.IFERROR(Table13456[[#This Row],[Column5]]/Table13456[[#This Row],[2011]],"0%")</f>
        <v>0</v>
      </c>
      <c r="K11" s="66"/>
      <c r="L11" s="22"/>
      <c r="M11" s="65" t="str">
        <f>_xlfn.IFERROR(Table13456[[#This Row],[Column7]]/Table13456[[#This Row],[2012]],"0%")</f>
        <v>0%</v>
      </c>
      <c r="N11" s="51">
        <f>Table13456[[#This Row],[Column1]]+Table13456[[#This Row],[Column3]]+Table13456[[#This Row],[Column5]]+Table13456[[#This Row],[Column7]]</f>
        <v>0</v>
      </c>
      <c r="O11" s="23">
        <f>Table13456[[#This Row],[2009]]+Table13456[[#This Row],[2010]]+Table13456[[#This Row],[2011]]+Table13456[[#This Row],[2012]]</f>
        <v>4901</v>
      </c>
      <c r="P11" s="24">
        <f>_xlfn.IFERROR(Table13456[[#This Row],[Column9]]/Table13456[[#This Row],[Total]],"0%")</f>
        <v>0</v>
      </c>
    </row>
    <row r="12" spans="1:16" ht="14.25">
      <c r="A12" s="9" t="s">
        <v>36</v>
      </c>
      <c r="B12" s="32"/>
      <c r="C12" s="22"/>
      <c r="D12" s="25" t="str">
        <f>_xlfn.IFERROR(Table13456[[#This Row],[Column1]]/[2009],"0%")</f>
        <v>0%</v>
      </c>
      <c r="E12" s="66"/>
      <c r="F12" s="22"/>
      <c r="G12" s="65" t="str">
        <f>_xlfn.IFERROR(Table13456[[#This Row],[Column3]]/Table13456[[#This Row],[2010]],"0%")</f>
        <v>0%</v>
      </c>
      <c r="H12" s="52"/>
      <c r="I12" s="22"/>
      <c r="J12" s="25" t="str">
        <f>_xlfn.IFERROR(Table13456[[#This Row],[Column5]]/Table13456[[#This Row],[2011]],"0%")</f>
        <v>0%</v>
      </c>
      <c r="K12" s="66"/>
      <c r="L12" s="22"/>
      <c r="M12" s="65" t="str">
        <f>_xlfn.IFERROR(Table13456[[#This Row],[Column7]]/Table13456[[#This Row],[2012]],"0%")</f>
        <v>0%</v>
      </c>
      <c r="N12" s="52">
        <f>Table13456[[#This Row],[Column1]]+Table13456[[#This Row],[Column3]]+Table13456[[#This Row],[Column5]]+Table13456[[#This Row],[Column7]]</f>
        <v>0</v>
      </c>
      <c r="O12" s="22">
        <f>Table13456[[#This Row],[2009]]+Table13456[[#This Row],[2010]]+Table13456[[#This Row],[2011]]+Table13456[[#This Row],[2012]]</f>
        <v>0</v>
      </c>
      <c r="P12" s="25" t="str">
        <f>_xlfn.IFERROR(Table13456[[#This Row],[Column9]]/Table13456[[#This Row],[Total]],"0%")</f>
        <v>0%</v>
      </c>
    </row>
    <row r="13" spans="1:16" ht="14.25">
      <c r="A13" s="9" t="s">
        <v>37</v>
      </c>
      <c r="B13" s="32"/>
      <c r="C13" s="22"/>
      <c r="D13" s="25" t="str">
        <f>_xlfn.IFERROR(Table13456[[#This Row],[Column1]]/[2009],"0%")</f>
        <v>0%</v>
      </c>
      <c r="E13" s="66"/>
      <c r="F13" s="22"/>
      <c r="G13" s="65" t="str">
        <f>_xlfn.IFERROR(Table13456[[#This Row],[Column3]]/Table13456[[#This Row],[2010]],"0%")</f>
        <v>0%</v>
      </c>
      <c r="H13" s="52"/>
      <c r="I13" s="22"/>
      <c r="J13" s="25" t="str">
        <f>_xlfn.IFERROR(Table13456[[#This Row],[Column5]]/Table13456[[#This Row],[2011]],"0%")</f>
        <v>0%</v>
      </c>
      <c r="K13" s="66"/>
      <c r="L13" s="22"/>
      <c r="M13" s="65" t="str">
        <f>_xlfn.IFERROR(Table13456[[#This Row],[Column7]]/Table13456[[#This Row],[2012]],"0%")</f>
        <v>0%</v>
      </c>
      <c r="N13" s="52">
        <f>Table13456[[#This Row],[Column1]]+Table13456[[#This Row],[Column3]]+Table13456[[#This Row],[Column5]]+Table13456[[#This Row],[Column7]]</f>
        <v>0</v>
      </c>
      <c r="O13" s="22">
        <f>Table13456[[#This Row],[2009]]+Table13456[[#This Row],[2010]]+Table13456[[#This Row],[2011]]+Table13456[[#This Row],[2012]]</f>
        <v>0</v>
      </c>
      <c r="P13" s="25" t="str">
        <f>_xlfn.IFERROR(Table13456[[#This Row],[Column9]]/Table13456[[#This Row],[Total]],"0%")</f>
        <v>0%</v>
      </c>
    </row>
    <row r="14" spans="1:16" ht="14.25">
      <c r="A14" s="13" t="s">
        <v>38</v>
      </c>
      <c r="B14" s="33"/>
      <c r="C14" s="27"/>
      <c r="D14" s="25" t="str">
        <f>_xlfn.IFERROR(Table13456[[#This Row],[Column1]]/[2009],"0%")</f>
        <v>0%</v>
      </c>
      <c r="E14" s="74">
        <v>0</v>
      </c>
      <c r="F14" s="27">
        <v>1966</v>
      </c>
      <c r="G14" s="75">
        <f>_xlfn.IFERROR(Table13456[[#This Row],[Column3]]/Table13456[[#This Row],[2010]],"0%")</f>
        <v>0</v>
      </c>
      <c r="H14" s="53">
        <v>0</v>
      </c>
      <c r="I14" s="27">
        <v>503</v>
      </c>
      <c r="J14" s="28">
        <f>_xlfn.IFERROR(Table13456[[#This Row],[Column5]]/Table13456[[#This Row],[2011]],"0%")</f>
        <v>0</v>
      </c>
      <c r="K14" s="66"/>
      <c r="L14" s="22"/>
      <c r="M14" s="65" t="str">
        <f>_xlfn.IFERROR(Table13456[[#This Row],[Column7]]/Table13456[[#This Row],[2012]],"0%")</f>
        <v>0%</v>
      </c>
      <c r="N14" s="53">
        <f>Table13456[[#This Row],[Column1]]+Table13456[[#This Row],[Column3]]+Table13456[[#This Row],[Column5]]+Table13456[[#This Row],[Column7]]</f>
        <v>0</v>
      </c>
      <c r="O14" s="27">
        <f>Table13456[[#This Row],[2009]]+Table13456[[#This Row],[2010]]+Table13456[[#This Row],[2011]]+Table13456[[#This Row],[2012]]</f>
        <v>2469</v>
      </c>
      <c r="P14" s="28">
        <f>_xlfn.IFERROR(Table13456[[#This Row],[Column9]]/Table13456[[#This Row],[Total]],"0%")</f>
        <v>0</v>
      </c>
    </row>
    <row r="15" spans="1:16" ht="14.25">
      <c r="A15" s="9" t="s">
        <v>7</v>
      </c>
      <c r="B15" s="31"/>
      <c r="C15" s="23"/>
      <c r="D15" s="25" t="str">
        <f>_xlfn.IFERROR(Table13456[[#This Row],[Column1]]/[2009],"0%")</f>
        <v>0%</v>
      </c>
      <c r="E15" s="67">
        <v>0</v>
      </c>
      <c r="F15" s="23">
        <v>78</v>
      </c>
      <c r="G15" s="68">
        <f>_xlfn.IFERROR(Table13456[[#This Row],[Column3]]/Table13456[[#This Row],[2010]],"0%")</f>
        <v>0</v>
      </c>
      <c r="H15" s="51">
        <v>242</v>
      </c>
      <c r="I15" s="23">
        <v>746</v>
      </c>
      <c r="J15" s="24">
        <f>_xlfn.IFERROR(Table13456[[#This Row],[Column5]]/Table13456[[#This Row],[2011]],"0%")</f>
        <v>0.32439678284182305</v>
      </c>
      <c r="K15" s="67">
        <v>1152</v>
      </c>
      <c r="L15" s="23">
        <v>3663</v>
      </c>
      <c r="M15" s="68">
        <f>_xlfn.IFERROR(Table13456[[#This Row],[Column7]]/Table13456[[#This Row],[2012]],"0%")</f>
        <v>0.3144963144963145</v>
      </c>
      <c r="N15" s="51">
        <f>Table13456[[#This Row],[Column1]]+Table13456[[#This Row],[Column3]]+Table13456[[#This Row],[Column5]]+Table13456[[#This Row],[Column7]]</f>
        <v>1394</v>
      </c>
      <c r="O15" s="23">
        <f>Table13456[[#This Row],[2009]]+Table13456[[#This Row],[2010]]+Table13456[[#This Row],[2011]]+Table13456[[#This Row],[2012]]</f>
        <v>4487</v>
      </c>
      <c r="P15" s="24">
        <f>_xlfn.IFERROR(Table13456[[#This Row],[Column9]]/Table13456[[#This Row],[Total]],"0%")</f>
        <v>0.3106752841542233</v>
      </c>
    </row>
    <row r="16" spans="1:16" ht="14.25">
      <c r="A16" s="9" t="s">
        <v>39</v>
      </c>
      <c r="B16" s="32"/>
      <c r="C16" s="22"/>
      <c r="D16" s="25" t="str">
        <f>_xlfn.IFERROR(Table13456[[#This Row],[Column1]]/[2009],"0%")</f>
        <v>0%</v>
      </c>
      <c r="E16" s="66"/>
      <c r="F16" s="22"/>
      <c r="G16" s="65" t="str">
        <f>_xlfn.IFERROR(Table13456[[#This Row],[Column3]]/Table13456[[#This Row],[2010]],"0%")</f>
        <v>0%</v>
      </c>
      <c r="H16" s="52"/>
      <c r="I16" s="22"/>
      <c r="J16" s="25" t="str">
        <f>_xlfn.IFERROR(Table13456[[#This Row],[Column5]]/Table13456[[#This Row],[2011]],"0%")</f>
        <v>0%</v>
      </c>
      <c r="K16" s="66"/>
      <c r="L16" s="22"/>
      <c r="M16" s="65" t="str">
        <f>_xlfn.IFERROR(Table13456[[#This Row],[Column7]]/Table13456[[#This Row],[2012]],"0%")</f>
        <v>0%</v>
      </c>
      <c r="N16" s="52">
        <f>Table13456[[#This Row],[Column1]]+Table13456[[#This Row],[Column3]]+Table13456[[#This Row],[Column5]]+Table13456[[#This Row],[Column7]]</f>
        <v>0</v>
      </c>
      <c r="O16" s="22">
        <f>Table13456[[#This Row],[2009]]+Table13456[[#This Row],[2010]]+Table13456[[#This Row],[2011]]+Table13456[[#This Row],[2012]]</f>
        <v>0</v>
      </c>
      <c r="P16" s="25" t="str">
        <f>_xlfn.IFERROR(Table13456[[#This Row],[Column9]]/Table13456[[#This Row],[Total]],"0%")</f>
        <v>0%</v>
      </c>
    </row>
    <row r="17" spans="1:16" ht="14.25">
      <c r="A17" s="9" t="s">
        <v>16</v>
      </c>
      <c r="B17" s="31"/>
      <c r="C17" s="23"/>
      <c r="D17" s="25" t="str">
        <f>_xlfn.IFERROR(Table13456[[#This Row],[Column1]]/[2009],"0%")</f>
        <v>0%</v>
      </c>
      <c r="E17" s="67"/>
      <c r="F17" s="23"/>
      <c r="G17" s="65" t="str">
        <f>_xlfn.IFERROR(Table13456[[#This Row],[Column3]]/Table13456[[#This Row],[2010]],"0%")</f>
        <v>0%</v>
      </c>
      <c r="H17" s="51">
        <v>2</v>
      </c>
      <c r="I17" s="23">
        <v>3</v>
      </c>
      <c r="J17" s="24">
        <f>_xlfn.IFERROR(Table13456[[#This Row],[Column5]]/Table13456[[#This Row],[2011]],"0%")</f>
        <v>0.6666666666666666</v>
      </c>
      <c r="K17" s="67">
        <v>0</v>
      </c>
      <c r="L17" s="23">
        <v>4</v>
      </c>
      <c r="M17" s="68">
        <f>_xlfn.IFERROR(Table13456[[#This Row],[Column7]]/Table13456[[#This Row],[2012]],"0%")</f>
        <v>0</v>
      </c>
      <c r="N17" s="51">
        <f>Table13456[[#This Row],[Column1]]+Table13456[[#This Row],[Column3]]+Table13456[[#This Row],[Column5]]+Table13456[[#This Row],[Column7]]</f>
        <v>2</v>
      </c>
      <c r="O17" s="23">
        <f>Table13456[[#This Row],[2009]]+Table13456[[#This Row],[2010]]+Table13456[[#This Row],[2011]]+Table13456[[#This Row],[2012]]</f>
        <v>7</v>
      </c>
      <c r="P17" s="24">
        <f>_xlfn.IFERROR(Table13456[[#This Row],[Column9]]/Table13456[[#This Row],[Total]],"0%")</f>
        <v>0.2857142857142857</v>
      </c>
    </row>
    <row r="18" spans="1:16" ht="14.25">
      <c r="A18" s="9" t="s">
        <v>40</v>
      </c>
      <c r="B18" s="32"/>
      <c r="C18" s="22"/>
      <c r="D18" s="25" t="str">
        <f>_xlfn.IFERROR(Table13456[[#This Row],[Column1]]/[2009],"0%")</f>
        <v>0%</v>
      </c>
      <c r="E18" s="66"/>
      <c r="F18" s="22"/>
      <c r="G18" s="65" t="str">
        <f>_xlfn.IFERROR(Table13456[[#This Row],[Column3]]/Table13456[[#This Row],[2010]],"0%")</f>
        <v>0%</v>
      </c>
      <c r="H18" s="52"/>
      <c r="I18" s="22"/>
      <c r="J18" s="25" t="str">
        <f>_xlfn.IFERROR(Table13456[[#This Row],[Column5]]/Table13456[[#This Row],[2011]],"0%")</f>
        <v>0%</v>
      </c>
      <c r="K18" s="66"/>
      <c r="L18" s="22"/>
      <c r="M18" s="65" t="str">
        <f>_xlfn.IFERROR(Table13456[[#This Row],[Column7]]/Table13456[[#This Row],[2012]],"0%")</f>
        <v>0%</v>
      </c>
      <c r="N18" s="52">
        <f>Table13456[[#This Row],[Column1]]+Table13456[[#This Row],[Column3]]+Table13456[[#This Row],[Column5]]+Table13456[[#This Row],[Column7]]</f>
        <v>0</v>
      </c>
      <c r="O18" s="22">
        <f>Table13456[[#This Row],[2009]]+Table13456[[#This Row],[2010]]+Table13456[[#This Row],[2011]]+Table13456[[#This Row],[2012]]</f>
        <v>0</v>
      </c>
      <c r="P18" s="25" t="str">
        <f>_xlfn.IFERROR(Table13456[[#This Row],[Column9]]/Table13456[[#This Row],[Total]],"0%")</f>
        <v>0%</v>
      </c>
    </row>
    <row r="19" spans="1:16" ht="14.25">
      <c r="A19" s="9" t="s">
        <v>41</v>
      </c>
      <c r="B19" s="32"/>
      <c r="C19" s="22"/>
      <c r="D19" s="25" t="str">
        <f>_xlfn.IFERROR(Table13456[[#This Row],[Column1]]/[2009],"0%")</f>
        <v>0%</v>
      </c>
      <c r="E19" s="66"/>
      <c r="F19" s="22"/>
      <c r="G19" s="65" t="str">
        <f>_xlfn.IFERROR(Table13456[[#This Row],[Column3]]/Table13456[[#This Row],[2010]],"0%")</f>
        <v>0%</v>
      </c>
      <c r="H19" s="52"/>
      <c r="I19" s="22"/>
      <c r="J19" s="25" t="str">
        <f>_xlfn.IFERROR(Table13456[[#This Row],[Column5]]/Table13456[[#This Row],[2011]],"0%")</f>
        <v>0%</v>
      </c>
      <c r="K19" s="66"/>
      <c r="L19" s="22"/>
      <c r="M19" s="65" t="str">
        <f>_xlfn.IFERROR(Table13456[[#This Row],[Column7]]/Table13456[[#This Row],[2012]],"0%")</f>
        <v>0%</v>
      </c>
      <c r="N19" s="52">
        <f>Table13456[[#This Row],[Column1]]+Table13456[[#This Row],[Column3]]+Table13456[[#This Row],[Column5]]+Table13456[[#This Row],[Column7]]</f>
        <v>0</v>
      </c>
      <c r="O19" s="22">
        <f>Table13456[[#This Row],[2009]]+Table13456[[#This Row],[2010]]+Table13456[[#This Row],[2011]]+Table13456[[#This Row],[2012]]</f>
        <v>0</v>
      </c>
      <c r="P19" s="25" t="str">
        <f>_xlfn.IFERROR(Table13456[[#This Row],[Column9]]/Table13456[[#This Row],[Total]],"0%")</f>
        <v>0%</v>
      </c>
    </row>
    <row r="20" spans="1:16" ht="14.25">
      <c r="A20" s="9" t="s">
        <v>42</v>
      </c>
      <c r="B20" s="32"/>
      <c r="C20" s="22"/>
      <c r="D20" s="25" t="str">
        <f>_xlfn.IFERROR(Table13456[[#This Row],[Column1]]/[2009],"0%")</f>
        <v>0%</v>
      </c>
      <c r="E20" s="66"/>
      <c r="F20" s="22"/>
      <c r="G20" s="65" t="str">
        <f>_xlfn.IFERROR(Table13456[[#This Row],[Column3]]/Table13456[[#This Row],[2010]],"0%")</f>
        <v>0%</v>
      </c>
      <c r="H20" s="52"/>
      <c r="I20" s="22"/>
      <c r="J20" s="25" t="str">
        <f>_xlfn.IFERROR(Table13456[[#This Row],[Column5]]/Table13456[[#This Row],[2011]],"0%")</f>
        <v>0%</v>
      </c>
      <c r="K20" s="66"/>
      <c r="L20" s="22"/>
      <c r="M20" s="65" t="str">
        <f>_xlfn.IFERROR(Table13456[[#This Row],[Column7]]/Table13456[[#This Row],[2012]],"0%")</f>
        <v>0%</v>
      </c>
      <c r="N20" s="52">
        <f>Table13456[[#This Row],[Column1]]+Table13456[[#This Row],[Column3]]+Table13456[[#This Row],[Column5]]+Table13456[[#This Row],[Column7]]</f>
        <v>0</v>
      </c>
      <c r="O20" s="22">
        <f>Table13456[[#This Row],[2009]]+Table13456[[#This Row],[2010]]+Table13456[[#This Row],[2011]]+Table13456[[#This Row],[2012]]</f>
        <v>0</v>
      </c>
      <c r="P20" s="25" t="str">
        <f>_xlfn.IFERROR(Table13456[[#This Row],[Column9]]/Table13456[[#This Row],[Total]],"0%")</f>
        <v>0%</v>
      </c>
    </row>
    <row r="21" spans="1:16" ht="14.25">
      <c r="A21" s="9" t="s">
        <v>43</v>
      </c>
      <c r="B21" s="32"/>
      <c r="C21" s="22"/>
      <c r="D21" s="25" t="str">
        <f>_xlfn.IFERROR(Table13456[[#This Row],[Column1]]/[2009],"0%")</f>
        <v>0%</v>
      </c>
      <c r="E21" s="66"/>
      <c r="F21" s="22"/>
      <c r="G21" s="65" t="str">
        <f>_xlfn.IFERROR(Table13456[[#This Row],[Column3]]/Table13456[[#This Row],[2010]],"0%")</f>
        <v>0%</v>
      </c>
      <c r="H21" s="52"/>
      <c r="I21" s="22"/>
      <c r="J21" s="25" t="str">
        <f>_xlfn.IFERROR(Table13456[[#This Row],[Column5]]/Table13456[[#This Row],[2011]],"0%")</f>
        <v>0%</v>
      </c>
      <c r="K21" s="66"/>
      <c r="L21" s="22"/>
      <c r="M21" s="65" t="str">
        <f>_xlfn.IFERROR(Table13456[[#This Row],[Column7]]/Table13456[[#This Row],[2012]],"0%")</f>
        <v>0%</v>
      </c>
      <c r="N21" s="52">
        <f>Table13456[[#This Row],[Column1]]+Table13456[[#This Row],[Column3]]+Table13456[[#This Row],[Column5]]+Table13456[[#This Row],[Column7]]</f>
        <v>0</v>
      </c>
      <c r="O21" s="22">
        <f>Table13456[[#This Row],[2009]]+Table13456[[#This Row],[2010]]+Table13456[[#This Row],[2011]]+Table13456[[#This Row],[2012]]</f>
        <v>0</v>
      </c>
      <c r="P21" s="25" t="str">
        <f>_xlfn.IFERROR(Table13456[[#This Row],[Column9]]/Table13456[[#This Row],[Total]],"0%")</f>
        <v>0%</v>
      </c>
    </row>
    <row r="22" spans="1:16" ht="14.25">
      <c r="A22" s="9" t="s">
        <v>44</v>
      </c>
      <c r="B22" s="32"/>
      <c r="C22" s="22"/>
      <c r="D22" s="25" t="str">
        <f>_xlfn.IFERROR(Table13456[[#This Row],[Column1]]/[2009],"0%")</f>
        <v>0%</v>
      </c>
      <c r="E22" s="66"/>
      <c r="F22" s="22"/>
      <c r="G22" s="65" t="str">
        <f>_xlfn.IFERROR(Table13456[[#This Row],[Column3]]/Table13456[[#This Row],[2010]],"0%")</f>
        <v>0%</v>
      </c>
      <c r="H22" s="52"/>
      <c r="I22" s="22"/>
      <c r="J22" s="25" t="str">
        <f>_xlfn.IFERROR(Table13456[[#This Row],[Column5]]/Table13456[[#This Row],[2011]],"0%")</f>
        <v>0%</v>
      </c>
      <c r="K22" s="66"/>
      <c r="L22" s="22"/>
      <c r="M22" s="65" t="str">
        <f>_xlfn.IFERROR(Table13456[[#This Row],[Column7]]/Table13456[[#This Row],[2012]],"0%")</f>
        <v>0%</v>
      </c>
      <c r="N22" s="52">
        <f>Table13456[[#This Row],[Column1]]+Table13456[[#This Row],[Column3]]+Table13456[[#This Row],[Column5]]+Table13456[[#This Row],[Column7]]</f>
        <v>0</v>
      </c>
      <c r="O22" s="22">
        <f>Table13456[[#This Row],[2009]]+Table13456[[#This Row],[2010]]+Table13456[[#This Row],[2011]]+Table13456[[#This Row],[2012]]</f>
        <v>0</v>
      </c>
      <c r="P22" s="25" t="str">
        <f>_xlfn.IFERROR(Table13456[[#This Row],[Column9]]/Table13456[[#This Row],[Total]],"0%")</f>
        <v>0%</v>
      </c>
    </row>
    <row r="23" spans="1:16" ht="14.25">
      <c r="A23" s="9" t="s">
        <v>45</v>
      </c>
      <c r="B23" s="32"/>
      <c r="C23" s="22"/>
      <c r="D23" s="25" t="str">
        <f>_xlfn.IFERROR(Table13456[[#This Row],[Column1]]/[2009],"0%")</f>
        <v>0%</v>
      </c>
      <c r="E23" s="66"/>
      <c r="F23" s="22"/>
      <c r="G23" s="65" t="str">
        <f>_xlfn.IFERROR(Table13456[[#This Row],[Column3]]/Table13456[[#This Row],[2010]],"0%")</f>
        <v>0%</v>
      </c>
      <c r="H23" s="52"/>
      <c r="I23" s="22"/>
      <c r="J23" s="25" t="str">
        <f>_xlfn.IFERROR(Table13456[[#This Row],[Column5]]/Table13456[[#This Row],[2011]],"0%")</f>
        <v>0%</v>
      </c>
      <c r="K23" s="66"/>
      <c r="L23" s="22"/>
      <c r="M23" s="65" t="str">
        <f>_xlfn.IFERROR(Table13456[[#This Row],[Column7]]/Table13456[[#This Row],[2012]],"0%")</f>
        <v>0%</v>
      </c>
      <c r="N23" s="52">
        <f>Table13456[[#This Row],[Column1]]+Table13456[[#This Row],[Column3]]+Table13456[[#This Row],[Column5]]+Table13456[[#This Row],[Column7]]</f>
        <v>0</v>
      </c>
      <c r="O23" s="22">
        <f>Table13456[[#This Row],[2009]]+Table13456[[#This Row],[2010]]+Table13456[[#This Row],[2011]]+Table13456[[#This Row],[2012]]</f>
        <v>0</v>
      </c>
      <c r="P23" s="25" t="str">
        <f>_xlfn.IFERROR(Table13456[[#This Row],[Column9]]/Table13456[[#This Row],[Total]],"0%")</f>
        <v>0%</v>
      </c>
    </row>
    <row r="24" spans="1:16" ht="14.25">
      <c r="A24" s="9" t="s">
        <v>6</v>
      </c>
      <c r="B24" s="31"/>
      <c r="C24" s="23"/>
      <c r="D24" s="25" t="str">
        <f>_xlfn.IFERROR(Table13456[[#This Row],[Column1]]/[2009],"0%")</f>
        <v>0%</v>
      </c>
      <c r="E24" s="67">
        <v>77</v>
      </c>
      <c r="F24" s="23">
        <v>266</v>
      </c>
      <c r="G24" s="68">
        <f>_xlfn.IFERROR(Table13456[[#This Row],[Column3]]/Table13456[[#This Row],[2010]],"0%")</f>
        <v>0.2894736842105263</v>
      </c>
      <c r="H24" s="51">
        <v>28</v>
      </c>
      <c r="I24" s="23">
        <v>92</v>
      </c>
      <c r="J24" s="24">
        <f>_xlfn.IFERROR(Table13456[[#This Row],[Column5]]/Table13456[[#This Row],[2011]],"0%")</f>
        <v>0.30434782608695654</v>
      </c>
      <c r="K24" s="67"/>
      <c r="L24" s="23"/>
      <c r="M24" s="65" t="str">
        <f>_xlfn.IFERROR(Table13456[[#This Row],[Column7]]/Table13456[[#This Row],[2012]],"0%")</f>
        <v>0%</v>
      </c>
      <c r="N24" s="51">
        <f>Table13456[[#This Row],[Column1]]+Table13456[[#This Row],[Column3]]+Table13456[[#This Row],[Column5]]+Table13456[[#This Row],[Column7]]</f>
        <v>105</v>
      </c>
      <c r="O24" s="23">
        <f>Table13456[[#This Row],[2009]]+Table13456[[#This Row],[2010]]+Table13456[[#This Row],[2011]]+Table13456[[#This Row],[2012]]</f>
        <v>358</v>
      </c>
      <c r="P24" s="24">
        <f>_xlfn.IFERROR(Table13456[[#This Row],[Column9]]/Table13456[[#This Row],[Total]],"0%")</f>
        <v>0.29329608938547486</v>
      </c>
    </row>
    <row r="25" spans="1:16" ht="14.25">
      <c r="A25" s="9" t="s">
        <v>46</v>
      </c>
      <c r="B25" s="32"/>
      <c r="C25" s="22"/>
      <c r="D25" s="25" t="str">
        <f>_xlfn.IFERROR(Table13456[[#This Row],[Column1]]/[2009],"0%")</f>
        <v>0%</v>
      </c>
      <c r="E25" s="66"/>
      <c r="F25" s="22"/>
      <c r="G25" s="65" t="str">
        <f>_xlfn.IFERROR(Table13456[[#This Row],[Column3]]/Table13456[[#This Row],[2010]],"0%")</f>
        <v>0%</v>
      </c>
      <c r="H25" s="52"/>
      <c r="I25" s="22"/>
      <c r="J25" s="25" t="str">
        <f>_xlfn.IFERROR(Table13456[[#This Row],[Column5]]/Table13456[[#This Row],[2011]],"0%")</f>
        <v>0%</v>
      </c>
      <c r="K25" s="66"/>
      <c r="L25" s="22"/>
      <c r="M25" s="65" t="str">
        <f>_xlfn.IFERROR(Table13456[[#This Row],[Column7]]/Table13456[[#This Row],[2012]],"0%")</f>
        <v>0%</v>
      </c>
      <c r="N25" s="52">
        <f>Table13456[[#This Row],[Column1]]+Table13456[[#This Row],[Column3]]+Table13456[[#This Row],[Column5]]+Table13456[[#This Row],[Column7]]</f>
        <v>0</v>
      </c>
      <c r="O25" s="22">
        <f>Table13456[[#This Row],[2009]]+Table13456[[#This Row],[2010]]+Table13456[[#This Row],[2011]]+Table13456[[#This Row],[2012]]</f>
        <v>0</v>
      </c>
      <c r="P25" s="25" t="str">
        <f>_xlfn.IFERROR(Table13456[[#This Row],[Column9]]/Table13456[[#This Row],[Total]],"0%")</f>
        <v>0%</v>
      </c>
    </row>
    <row r="26" spans="1:16" ht="14.25">
      <c r="A26" s="9" t="s">
        <v>47</v>
      </c>
      <c r="B26" s="32"/>
      <c r="C26" s="22"/>
      <c r="D26" s="25" t="str">
        <f>_xlfn.IFERROR(Table13456[[#This Row],[Column1]]/[2009],"0%")</f>
        <v>0%</v>
      </c>
      <c r="E26" s="66"/>
      <c r="F26" s="22"/>
      <c r="G26" s="65" t="str">
        <f>_xlfn.IFERROR(Table13456[[#This Row],[Column3]]/Table13456[[#This Row],[2010]],"0%")</f>
        <v>0%</v>
      </c>
      <c r="H26" s="52"/>
      <c r="I26" s="22"/>
      <c r="J26" s="25" t="str">
        <f>_xlfn.IFERROR(Table13456[[#This Row],[Column5]]/Table13456[[#This Row],[2011]],"0%")</f>
        <v>0%</v>
      </c>
      <c r="K26" s="66"/>
      <c r="L26" s="22"/>
      <c r="M26" s="65" t="str">
        <f>_xlfn.IFERROR(Table13456[[#This Row],[Column7]]/Table13456[[#This Row],[2012]],"0%")</f>
        <v>0%</v>
      </c>
      <c r="N26" s="52">
        <f>Table13456[[#This Row],[Column1]]+Table13456[[#This Row],[Column3]]+Table13456[[#This Row],[Column5]]+Table13456[[#This Row],[Column7]]</f>
        <v>0</v>
      </c>
      <c r="O26" s="22">
        <f>Table13456[[#This Row],[2009]]+Table13456[[#This Row],[2010]]+Table13456[[#This Row],[2011]]+Table13456[[#This Row],[2012]]</f>
        <v>0</v>
      </c>
      <c r="P26" s="25" t="str">
        <f>_xlfn.IFERROR(Table13456[[#This Row],[Column9]]/Table13456[[#This Row],[Total]],"0%")</f>
        <v>0%</v>
      </c>
    </row>
    <row r="27" spans="1:16" ht="14.25">
      <c r="A27" s="9" t="s">
        <v>51</v>
      </c>
      <c r="B27" s="32"/>
      <c r="C27" s="22"/>
      <c r="D27" s="25" t="str">
        <f>_xlfn.IFERROR(Table13456[[#This Row],[Column1]]/[2009],"0%")</f>
        <v>0%</v>
      </c>
      <c r="E27" s="66"/>
      <c r="F27" s="22"/>
      <c r="G27" s="65" t="str">
        <f>_xlfn.IFERROR(Table13456[[#This Row],[Column3]]/Table13456[[#This Row],[2010]],"0%")</f>
        <v>0%</v>
      </c>
      <c r="H27" s="52"/>
      <c r="I27" s="22"/>
      <c r="J27" s="25" t="str">
        <f>_xlfn.IFERROR(Table13456[[#This Row],[Column5]]/Table13456[[#This Row],[2011]],"0%")</f>
        <v>0%</v>
      </c>
      <c r="K27" s="66"/>
      <c r="L27" s="22"/>
      <c r="M27" s="65" t="str">
        <f>_xlfn.IFERROR(Table13456[[#This Row],[Column7]]/Table13456[[#This Row],[2012]],"0%")</f>
        <v>0%</v>
      </c>
      <c r="N27" s="52">
        <f>Table13456[[#This Row],[Column1]]+Table13456[[#This Row],[Column3]]+Table13456[[#This Row],[Column5]]+Table13456[[#This Row],[Column7]]</f>
        <v>0</v>
      </c>
      <c r="O27" s="22">
        <f>Table13456[[#This Row],[2009]]+Table13456[[#This Row],[2010]]+Table13456[[#This Row],[2011]]+Table13456[[#This Row],[2012]]</f>
        <v>0</v>
      </c>
      <c r="P27" s="25" t="str">
        <f>_xlfn.IFERROR(Table13456[[#This Row],[Column9]]/Table13456[[#This Row],[Total]],"0%")</f>
        <v>0%</v>
      </c>
    </row>
    <row r="28" spans="1:16" ht="14.25">
      <c r="A28" s="9" t="s">
        <v>10</v>
      </c>
      <c r="B28" s="33"/>
      <c r="C28" s="27"/>
      <c r="D28" s="25" t="str">
        <f>_xlfn.IFERROR(Table13456[[#This Row],[Column1]]/[2009],"0%")</f>
        <v>0%</v>
      </c>
      <c r="E28" s="74"/>
      <c r="F28" s="27"/>
      <c r="G28" s="65" t="str">
        <f>_xlfn.IFERROR(Table13456[[#This Row],[Column3]]/Table13456[[#This Row],[2010]],"0%")</f>
        <v>0%</v>
      </c>
      <c r="H28" s="53"/>
      <c r="I28" s="27"/>
      <c r="J28" s="25" t="str">
        <f>_xlfn.IFERROR(Table13456[[#This Row],[Column5]]/Table13456[[#This Row],[2011]],"0%")</f>
        <v>0%</v>
      </c>
      <c r="K28" s="74">
        <v>0</v>
      </c>
      <c r="L28" s="27">
        <v>230</v>
      </c>
      <c r="M28" s="75">
        <f>_xlfn.IFERROR(Table13456[[#This Row],[Column7]]/Table13456[[#This Row],[2012]],"0%")</f>
        <v>0</v>
      </c>
      <c r="N28" s="53">
        <f>Table13456[[#This Row],[Column1]]+Table13456[[#This Row],[Column3]]+Table13456[[#This Row],[Column5]]+Table13456[[#This Row],[Column7]]</f>
        <v>0</v>
      </c>
      <c r="O28" s="27">
        <f>Table13456[[#This Row],[2009]]+Table13456[[#This Row],[2010]]+Table13456[[#This Row],[2011]]+Table13456[[#This Row],[2012]]</f>
        <v>230</v>
      </c>
      <c r="P28" s="28">
        <f>_xlfn.IFERROR(Table13456[[#This Row],[Column9]]/Table13456[[#This Row],[Total]],"0%")</f>
        <v>0</v>
      </c>
    </row>
    <row r="29" spans="1:16" ht="14.25">
      <c r="A29" s="9" t="s">
        <v>9</v>
      </c>
      <c r="B29" s="31"/>
      <c r="C29" s="23"/>
      <c r="D29" s="25" t="str">
        <f>_xlfn.IFERROR(Table13456[[#This Row],[Column1]]/[2009],"0%")</f>
        <v>0%</v>
      </c>
      <c r="E29" s="67"/>
      <c r="F29" s="23"/>
      <c r="G29" s="65" t="str">
        <f>_xlfn.IFERROR(Table13456[[#This Row],[Column3]]/Table13456[[#This Row],[2010]],"0%")</f>
        <v>0%</v>
      </c>
      <c r="H29" s="51">
        <v>12</v>
      </c>
      <c r="I29" s="23">
        <v>35</v>
      </c>
      <c r="J29" s="24">
        <f>_xlfn.IFERROR(Table13456[[#This Row],[Column5]]/Table13456[[#This Row],[2011]],"0%")</f>
        <v>0.34285714285714286</v>
      </c>
      <c r="K29" s="67">
        <v>15</v>
      </c>
      <c r="L29" s="23">
        <v>39</v>
      </c>
      <c r="M29" s="68">
        <f>_xlfn.IFERROR(Table13456[[#This Row],[Column7]]/Table13456[[#This Row],[2012]],"0%")</f>
        <v>0.38461538461538464</v>
      </c>
      <c r="N29" s="51">
        <f>Table13456[[#This Row],[Column1]]+Table13456[[#This Row],[Column3]]+Table13456[[#This Row],[Column5]]+Table13456[[#This Row],[Column7]]</f>
        <v>27</v>
      </c>
      <c r="O29" s="23">
        <f>Table13456[[#This Row],[2009]]+Table13456[[#This Row],[2010]]+Table13456[[#This Row],[2011]]+Table13456[[#This Row],[2012]]</f>
        <v>74</v>
      </c>
      <c r="P29" s="24">
        <f>_xlfn.IFERROR(Table13456[[#This Row],[Column9]]/Table13456[[#This Row],[Total]],"0%")</f>
        <v>0.36486486486486486</v>
      </c>
    </row>
    <row r="30" spans="1:16" ht="14.25">
      <c r="A30" s="9" t="s">
        <v>50</v>
      </c>
      <c r="B30" s="32"/>
      <c r="C30" s="22"/>
      <c r="D30" s="25" t="str">
        <f>_xlfn.IFERROR(Table13456[[#This Row],[Column1]]/[2009],"0%")</f>
        <v>0%</v>
      </c>
      <c r="E30" s="66"/>
      <c r="F30" s="22"/>
      <c r="G30" s="65" t="str">
        <f>_xlfn.IFERROR(Table13456[[#This Row],[Column3]]/Table13456[[#This Row],[2010]],"0%")</f>
        <v>0%</v>
      </c>
      <c r="H30" s="52"/>
      <c r="I30" s="22"/>
      <c r="J30" s="25" t="str">
        <f>_xlfn.IFERROR(Table13456[[#This Row],[Column5]]/Table13456[[#This Row],[2011]],"0%")</f>
        <v>0%</v>
      </c>
      <c r="K30" s="66"/>
      <c r="L30" s="22"/>
      <c r="M30" s="65" t="str">
        <f>_xlfn.IFERROR(Table13456[[#This Row],[Column7]]/Table13456[[#This Row],[2012]],"0%")</f>
        <v>0%</v>
      </c>
      <c r="N30" s="52">
        <f>Table13456[[#This Row],[Column1]]+Table13456[[#This Row],[Column3]]+Table13456[[#This Row],[Column5]]+Table13456[[#This Row],[Column7]]</f>
        <v>0</v>
      </c>
      <c r="O30" s="22">
        <f>Table13456[[#This Row],[2009]]+Table13456[[#This Row],[2010]]+Table13456[[#This Row],[2011]]+Table13456[[#This Row],[2012]]</f>
        <v>0</v>
      </c>
      <c r="P30" s="25" t="str">
        <f>_xlfn.IFERROR(Table13456[[#This Row],[Column9]]/Table13456[[#This Row],[Total]],"0%")</f>
        <v>0%</v>
      </c>
    </row>
    <row r="31" spans="1:16" ht="14.25">
      <c r="A31" s="9" t="s">
        <v>11</v>
      </c>
      <c r="B31" s="31"/>
      <c r="C31" s="23"/>
      <c r="D31" s="25" t="str">
        <f>_xlfn.IFERROR(Table13456[[#This Row],[Column1]]/[2009],"0%")</f>
        <v>0%</v>
      </c>
      <c r="E31" s="67"/>
      <c r="F31" s="23"/>
      <c r="G31" s="65" t="str">
        <f>_xlfn.IFERROR(Table13456[[#This Row],[Column3]]/Table13456[[#This Row],[2010]],"0%")</f>
        <v>0%</v>
      </c>
      <c r="H31" s="51"/>
      <c r="I31" s="23"/>
      <c r="J31" s="25" t="str">
        <f>_xlfn.IFERROR(Table13456[[#This Row],[Column5]]/Table13456[[#This Row],[2011]],"0%")</f>
        <v>0%</v>
      </c>
      <c r="K31" s="67"/>
      <c r="L31" s="23"/>
      <c r="M31" s="65" t="str">
        <f>_xlfn.IFERROR(Table13456[[#This Row],[Column7]]/Table13456[[#This Row],[2012]],"0%")</f>
        <v>0%</v>
      </c>
      <c r="N31" s="52">
        <f>Table13456[[#This Row],[Column1]]+Table13456[[#This Row],[Column3]]+Table13456[[#This Row],[Column5]]+Table13456[[#This Row],[Column7]]</f>
        <v>0</v>
      </c>
      <c r="O31" s="22">
        <f>Table13456[[#This Row],[2009]]+Table13456[[#This Row],[2010]]+Table13456[[#This Row],[2011]]+Table13456[[#This Row],[2012]]</f>
        <v>0</v>
      </c>
      <c r="P31" s="25" t="str">
        <f>_xlfn.IFERROR(Table13456[[#This Row],[Column9]]/Table13456[[#This Row],[Total]],"0%")</f>
        <v>0%</v>
      </c>
    </row>
    <row r="32" spans="1:16" ht="14.25">
      <c r="A32" s="9" t="s">
        <v>13</v>
      </c>
      <c r="B32" s="31"/>
      <c r="C32" s="23"/>
      <c r="D32" s="25" t="str">
        <f>_xlfn.IFERROR(Table13456[[#This Row],[Column1]]/[2009],"0%")</f>
        <v>0%</v>
      </c>
      <c r="E32" s="67">
        <v>201</v>
      </c>
      <c r="F32" s="23">
        <v>360</v>
      </c>
      <c r="G32" s="68">
        <f>_xlfn.IFERROR(Table13456[[#This Row],[Column3]]/Table13456[[#This Row],[2010]],"0%")</f>
        <v>0.5583333333333333</v>
      </c>
      <c r="H32" s="51">
        <v>399</v>
      </c>
      <c r="I32" s="23">
        <v>595</v>
      </c>
      <c r="J32" s="24">
        <f>_xlfn.IFERROR(Table13456[[#This Row],[Column5]]/Table13456[[#This Row],[2011]],"0%")</f>
        <v>0.6705882352941176</v>
      </c>
      <c r="K32" s="67">
        <v>0</v>
      </c>
      <c r="L32" s="23">
        <v>168</v>
      </c>
      <c r="M32" s="68">
        <f>_xlfn.IFERROR(Table13456[[#This Row],[Column7]]/Table13456[[#This Row],[2012]],"0%")</f>
        <v>0</v>
      </c>
      <c r="N32" s="51">
        <f>Table13456[[#This Row],[Column1]]+Table13456[[#This Row],[Column3]]+Table13456[[#This Row],[Column5]]+Table13456[[#This Row],[Column7]]</f>
        <v>600</v>
      </c>
      <c r="O32" s="23">
        <f>Table13456[[#This Row],[2009]]+Table13456[[#This Row],[2010]]+Table13456[[#This Row],[2011]]+Table13456[[#This Row],[2012]]</f>
        <v>1123</v>
      </c>
      <c r="P32" s="24">
        <f>_xlfn.IFERROR(Table13456[[#This Row],[Column9]]/Table13456[[#This Row],[Total]],"0%")</f>
        <v>0.5342831700801425</v>
      </c>
    </row>
    <row r="33" spans="1:16" ht="14.25">
      <c r="A33" s="9" t="s">
        <v>15</v>
      </c>
      <c r="B33" s="31"/>
      <c r="C33" s="23"/>
      <c r="D33" s="25" t="str">
        <f>_xlfn.IFERROR(Table13456[[#This Row],[Column1]]/[2009],"0%")</f>
        <v>0%</v>
      </c>
      <c r="E33" s="67"/>
      <c r="F33" s="23"/>
      <c r="G33" s="65" t="str">
        <f>_xlfn.IFERROR(Table13456[[#This Row],[Column3]]/Table13456[[#This Row],[2010]],"0%")</f>
        <v>0%</v>
      </c>
      <c r="H33" s="51">
        <v>40</v>
      </c>
      <c r="I33" s="23">
        <v>112</v>
      </c>
      <c r="J33" s="24">
        <f>_xlfn.IFERROR(Table13456[[#This Row],[Column5]]/Table13456[[#This Row],[2011]],"0%")</f>
        <v>0.35714285714285715</v>
      </c>
      <c r="K33" s="67">
        <v>0</v>
      </c>
      <c r="L33" s="23">
        <v>27</v>
      </c>
      <c r="M33" s="68">
        <f>_xlfn.IFERROR(Table13456[[#This Row],[Column7]]/Table13456[[#This Row],[2012]],"0%")</f>
        <v>0</v>
      </c>
      <c r="N33" s="51">
        <f>Table13456[[#This Row],[Column1]]+Table13456[[#This Row],[Column3]]+Table13456[[#This Row],[Column5]]+Table13456[[#This Row],[Column7]]</f>
        <v>40</v>
      </c>
      <c r="O33" s="23">
        <f>Table13456[[#This Row],[2009]]+Table13456[[#This Row],[2010]]+Table13456[[#This Row],[2011]]+Table13456[[#This Row],[2012]]</f>
        <v>139</v>
      </c>
      <c r="P33" s="24">
        <f>_xlfn.IFERROR(Table13456[[#This Row],[Column9]]/Table13456[[#This Row],[Total]],"0%")</f>
        <v>0.28776978417266186</v>
      </c>
    </row>
    <row r="34" spans="1:16" ht="14.25">
      <c r="A34" s="9" t="s">
        <v>49</v>
      </c>
      <c r="B34" s="31"/>
      <c r="C34" s="23"/>
      <c r="D34" s="25" t="str">
        <f>_xlfn.IFERROR(Table13456[[#This Row],[Column1]]/[2009],"0%")</f>
        <v>0%</v>
      </c>
      <c r="E34" s="67"/>
      <c r="F34" s="23"/>
      <c r="G34" s="65" t="str">
        <f>_xlfn.IFERROR(Table13456[[#This Row],[Column3]]/Table13456[[#This Row],[2010]],"0%")</f>
        <v>0%</v>
      </c>
      <c r="H34" s="51">
        <v>0</v>
      </c>
      <c r="I34" s="23">
        <v>5</v>
      </c>
      <c r="J34" s="24">
        <f>_xlfn.IFERROR(Table13456[[#This Row],[Column5]]/Table13456[[#This Row],[2011]],"0%")</f>
        <v>0</v>
      </c>
      <c r="K34" s="67">
        <v>0</v>
      </c>
      <c r="L34" s="23">
        <v>3</v>
      </c>
      <c r="M34" s="68">
        <f>_xlfn.IFERROR(Table13456[[#This Row],[Column7]]/Table13456[[#This Row],[2012]],"0%")</f>
        <v>0</v>
      </c>
      <c r="N34" s="51">
        <f>Table13456[[#This Row],[Column1]]+Table13456[[#This Row],[Column3]]+Table13456[[#This Row],[Column5]]+Table13456[[#This Row],[Column7]]</f>
        <v>0</v>
      </c>
      <c r="O34" s="23">
        <f>Table13456[[#This Row],[2009]]+Table13456[[#This Row],[2010]]+Table13456[[#This Row],[2011]]+Table13456[[#This Row],[2012]]</f>
        <v>8</v>
      </c>
      <c r="P34" s="24">
        <f>_xlfn.IFERROR(Table13456[[#This Row],[Column9]]/Table13456[[#This Row],[Total]],"0%")</f>
        <v>0</v>
      </c>
    </row>
    <row r="35" spans="1:16" ht="14.25">
      <c r="A35" s="9" t="s">
        <v>48</v>
      </c>
      <c r="B35" s="32"/>
      <c r="C35" s="22"/>
      <c r="D35" s="25" t="str">
        <f>_xlfn.IFERROR(Table13456[[#This Row],[Column1]]/[2009],"0%")</f>
        <v>0%</v>
      </c>
      <c r="E35" s="66"/>
      <c r="F35" s="22"/>
      <c r="G35" s="65" t="str">
        <f>_xlfn.IFERROR(Table13456[[#This Row],[Column3]]/Table13456[[#This Row],[2010]],"0%")</f>
        <v>0%</v>
      </c>
      <c r="H35" s="52"/>
      <c r="I35" s="22"/>
      <c r="J35" s="25" t="str">
        <f>_xlfn.IFERROR(Table13456[[#This Row],[Column5]]/Table13456[[#This Row],[2011]],"0%")</f>
        <v>0%</v>
      </c>
      <c r="K35" s="66"/>
      <c r="L35" s="22"/>
      <c r="M35" s="65" t="str">
        <f>_xlfn.IFERROR(Table13456[[#This Row],[Column7]]/Table13456[[#This Row],[2012]],"0%")</f>
        <v>0%</v>
      </c>
      <c r="N35" s="52">
        <f>Table13456[[#This Row],[Column1]]+Table13456[[#This Row],[Column3]]+Table13456[[#This Row],[Column5]]+Table13456[[#This Row],[Column7]]</f>
        <v>0</v>
      </c>
      <c r="O35" s="22">
        <f>Table13456[[#This Row],[2009]]+Table13456[[#This Row],[2010]]+Table13456[[#This Row],[2011]]+Table13456[[#This Row],[2012]]</f>
        <v>0</v>
      </c>
      <c r="P35" s="25" t="str">
        <f>_xlfn.IFERROR(Table13456[[#This Row],[Column9]]/Table13456[[#This Row],[Total]],"0%")</f>
        <v>0%</v>
      </c>
    </row>
    <row r="36" spans="1:16" ht="14.25">
      <c r="A36" s="9" t="s">
        <v>4</v>
      </c>
      <c r="B36" s="85">
        <f>SUM(B4:B35)</f>
        <v>0</v>
      </c>
      <c r="C36" s="36">
        <f>SUM(C4:C35)</f>
        <v>1775</v>
      </c>
      <c r="D36" s="37">
        <f>_xlfn.IFERROR(Table13456[[#This Row],[Column1]]/[2009],"0%")</f>
        <v>0</v>
      </c>
      <c r="E36" s="85">
        <f>SUM(E4:E35)</f>
        <v>7736</v>
      </c>
      <c r="F36" s="36">
        <f>SUM(F4:F35)</f>
        <v>23878</v>
      </c>
      <c r="G36" s="77">
        <f>_xlfn.IFERROR(Table13456[[#This Row],[Column3]]/Table13456[[#This Row],[2010]],"0%")</f>
        <v>0.32398023285032246</v>
      </c>
      <c r="H36" s="85">
        <f>SUM(H4:H35)</f>
        <v>901</v>
      </c>
      <c r="I36" s="36">
        <f>SUM(I4:I35)</f>
        <v>3688</v>
      </c>
      <c r="J36" s="37">
        <f>_xlfn.IFERROR(Table13456[[#This Row],[Column5]]/Table13456[[#This Row],[2011]],"0%")</f>
        <v>0.2443058568329718</v>
      </c>
      <c r="K36" s="85">
        <f>SUM(K4:K35)</f>
        <v>1167</v>
      </c>
      <c r="L36" s="36">
        <f>SUM(L4:L35)</f>
        <v>4134</v>
      </c>
      <c r="M36" s="77">
        <f>_xlfn.IFERROR(Table13456[[#This Row],[Column7]]/Table13456[[#This Row],[2012]],"0%")</f>
        <v>0.2822931785195936</v>
      </c>
      <c r="N36" s="85">
        <f>SUM(N4:N35)</f>
        <v>9804</v>
      </c>
      <c r="O36" s="36">
        <f>SUM(O4:O35)</f>
        <v>33475</v>
      </c>
      <c r="P36" s="37">
        <f>_xlfn.IFERROR(Table13456[[#This Row],[Column9]]/Table13456[[#This Row],[Total]],"0%")</f>
        <v>0.29287528005974606</v>
      </c>
    </row>
  </sheetData>
  <printOptions/>
  <pageMargins left="0.25" right="0.25" top="0.25" bottom="0.25" header="0.3" footer="0.3"/>
  <pageSetup horizontalDpi="600" verticalDpi="600" orientation="landscape" paperSize="5" scale="115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 topLeftCell="A1">
      <selection activeCell="O36" sqref="O36"/>
    </sheetView>
  </sheetViews>
  <sheetFormatPr defaultColWidth="9.00390625" defaultRowHeight="14.25"/>
  <cols>
    <col min="1" max="1" width="18.625" style="0" customWidth="1"/>
    <col min="2" max="3" width="7.75390625" style="0" customWidth="1"/>
    <col min="4" max="4" width="7.75390625" style="2" customWidth="1"/>
    <col min="5" max="6" width="7.75390625" style="0" customWidth="1"/>
    <col min="7" max="7" width="7.75390625" style="2" customWidth="1"/>
    <col min="8" max="9" width="7.75390625" style="0" customWidth="1"/>
    <col min="10" max="10" width="7.75390625" style="2" customWidth="1"/>
    <col min="11" max="12" width="7.75390625" style="0" customWidth="1"/>
    <col min="13" max="13" width="7.75390625" style="2" customWidth="1"/>
    <col min="14" max="16" width="7.75390625" style="0" customWidth="1"/>
  </cols>
  <sheetData>
    <row r="1" spans="1:2" ht="18">
      <c r="A1" s="5" t="s">
        <v>73</v>
      </c>
      <c r="B1" s="6" t="s">
        <v>85</v>
      </c>
    </row>
    <row r="2" spans="1:16" ht="14.25">
      <c r="A2" s="3" t="s">
        <v>20</v>
      </c>
      <c r="B2" s="10" t="s">
        <v>22</v>
      </c>
      <c r="C2" s="11" t="s">
        <v>0</v>
      </c>
      <c r="D2" s="47" t="s">
        <v>23</v>
      </c>
      <c r="E2" s="60" t="s">
        <v>24</v>
      </c>
      <c r="F2" s="11" t="s">
        <v>1</v>
      </c>
      <c r="G2" s="61" t="s">
        <v>25</v>
      </c>
      <c r="H2" s="12" t="s">
        <v>26</v>
      </c>
      <c r="I2" s="11" t="s">
        <v>2</v>
      </c>
      <c r="J2" s="47" t="s">
        <v>27</v>
      </c>
      <c r="K2" s="60" t="s">
        <v>28</v>
      </c>
      <c r="L2" s="11" t="s">
        <v>3</v>
      </c>
      <c r="M2" s="61" t="s">
        <v>29</v>
      </c>
      <c r="N2" s="12" t="s">
        <v>30</v>
      </c>
      <c r="O2" s="11" t="s">
        <v>4</v>
      </c>
      <c r="P2" s="12" t="s">
        <v>31</v>
      </c>
    </row>
    <row r="3" spans="1:16" s="1" customFormat="1" ht="12" customHeight="1">
      <c r="A3" s="4">
        <v>0</v>
      </c>
      <c r="B3" s="15" t="s">
        <v>17</v>
      </c>
      <c r="C3" s="16" t="s">
        <v>18</v>
      </c>
      <c r="D3" s="48" t="s">
        <v>19</v>
      </c>
      <c r="E3" s="62" t="s">
        <v>17</v>
      </c>
      <c r="F3" s="16" t="s">
        <v>18</v>
      </c>
      <c r="G3" s="63" t="s">
        <v>19</v>
      </c>
      <c r="H3" s="49" t="s">
        <v>17</v>
      </c>
      <c r="I3" s="16" t="s">
        <v>18</v>
      </c>
      <c r="J3" s="48" t="s">
        <v>19</v>
      </c>
      <c r="K3" s="70" t="s">
        <v>17</v>
      </c>
      <c r="L3" s="16" t="s">
        <v>18</v>
      </c>
      <c r="M3" s="71" t="s">
        <v>19</v>
      </c>
      <c r="N3" s="49" t="s">
        <v>17</v>
      </c>
      <c r="O3" s="17" t="s">
        <v>18</v>
      </c>
      <c r="P3" s="18" t="s">
        <v>19</v>
      </c>
    </row>
    <row r="4" spans="1:16" s="1" customFormat="1" ht="14.25">
      <c r="A4" s="7" t="s">
        <v>32</v>
      </c>
      <c r="B4" s="30"/>
      <c r="C4" s="19"/>
      <c r="D4" s="20" t="str">
        <f>_xlfn.IFERROR(Table134567[[#This Row],[Column1]]/[2009],"0%")</f>
        <v>0%</v>
      </c>
      <c r="E4" s="64"/>
      <c r="F4" s="19"/>
      <c r="G4" s="65" t="str">
        <f>_xlfn.IFERROR(Table134567[[#This Row],[Column3]]/Table134567[[#This Row],[2010]],"0%")</f>
        <v>0%</v>
      </c>
      <c r="H4" s="50"/>
      <c r="I4" s="19"/>
      <c r="J4" s="20" t="str">
        <f>_xlfn.IFERROR(Table134567[[#This Row],[Column5]]/Table134567[[#This Row],[2011]],"0%")</f>
        <v>0%</v>
      </c>
      <c r="K4" s="72"/>
      <c r="L4" s="19"/>
      <c r="M4" s="73" t="str">
        <f>_xlfn.IFERROR(Table134567[[#This Row],[Column7]]/Table134567[[#This Row],[2012]],"0%")</f>
        <v>0%</v>
      </c>
      <c r="N4" s="50">
        <f>Table134567[[#This Row],[Column1]]+Table134567[[#This Row],[Column3]]+Table134567[[#This Row],[Column5]]+Table134567[[#This Row],[Column7]]</f>
        <v>0</v>
      </c>
      <c r="O4" s="19">
        <f>Table134567[[#This Row],[2009]]+Table134567[[#This Row],[2010]]+Table134567[[#This Row],[2011]]+Table134567[[#This Row],[2012]]</f>
        <v>0</v>
      </c>
      <c r="P4" s="20" t="str">
        <f>_xlfn.IFERROR(Table134567[[#This Row],[Column9]]/Table134567[[#This Row],[Total]],"0%")</f>
        <v>0%</v>
      </c>
    </row>
    <row r="5" spans="1:16" ht="14.25">
      <c r="A5" s="9" t="s">
        <v>14</v>
      </c>
      <c r="B5" s="31"/>
      <c r="C5" s="23"/>
      <c r="D5" s="25" t="str">
        <f>_xlfn.IFERROR(Table134567[[#This Row],[Column1]]/[2009],"0%")</f>
        <v>0%</v>
      </c>
      <c r="E5" s="67">
        <v>0</v>
      </c>
      <c r="F5" s="23">
        <v>7</v>
      </c>
      <c r="G5" s="68">
        <f>_xlfn.IFERROR(Table134567[[#This Row],[Column3]]/Table134567[[#This Row],[2010]],"0%")</f>
        <v>0</v>
      </c>
      <c r="H5" s="56">
        <v>0</v>
      </c>
      <c r="I5" s="23">
        <v>10</v>
      </c>
      <c r="J5" s="24">
        <f>_xlfn.IFERROR(Table134567[[#This Row],[Column5]]/Table134567[[#This Row],[2011]],"0%")</f>
        <v>0</v>
      </c>
      <c r="K5" s="67"/>
      <c r="L5" s="23"/>
      <c r="M5" s="65" t="str">
        <f>_xlfn.IFERROR(Table134567[[#This Row],[Column7]]/Table134567[[#This Row],[2012]],"0%")</f>
        <v>0%</v>
      </c>
      <c r="N5" s="51">
        <f>Table134567[[#This Row],[Column1]]+Table134567[[#This Row],[Column3]]+Table134567[[#This Row],[Column5]]+Table134567[[#This Row],[Column7]]</f>
        <v>0</v>
      </c>
      <c r="O5" s="23">
        <f>Table134567[[#This Row],[2009]]+Table134567[[#This Row],[2010]]+Table134567[[#This Row],[2011]]+Table134567[[#This Row],[2012]]</f>
        <v>17</v>
      </c>
      <c r="P5" s="24">
        <f>_xlfn.IFERROR(Table134567[[#This Row],[Column9]]/Table134567[[#This Row],[Total]],"0%")</f>
        <v>0</v>
      </c>
    </row>
    <row r="6" spans="1:16" ht="14.25">
      <c r="A6" s="9" t="s">
        <v>33</v>
      </c>
      <c r="B6" s="32"/>
      <c r="C6" s="22"/>
      <c r="D6" s="20" t="str">
        <f>_xlfn.IFERROR(Table134567[[#This Row],[Column1]]/[2009],"0%")</f>
        <v>0%</v>
      </c>
      <c r="E6" s="72"/>
      <c r="F6" s="22"/>
      <c r="G6" s="73" t="str">
        <f>_xlfn.IFERROR(Table134567[[#This Row],[Column3]]/Table134567[[#This Row],[2010]],"0%")</f>
        <v>0%</v>
      </c>
      <c r="H6" s="50"/>
      <c r="I6" s="22"/>
      <c r="J6" s="20" t="str">
        <f>_xlfn.IFERROR(Table134567[[#This Row],[Column5]]/Table134567[[#This Row],[2011]],"0%")</f>
        <v>0%</v>
      </c>
      <c r="K6" s="72"/>
      <c r="L6" s="22"/>
      <c r="M6" s="73" t="str">
        <f>_xlfn.IFERROR(Table134567[[#This Row],[Column7]]/Table134567[[#This Row],[2012]],"0%")</f>
        <v>0%</v>
      </c>
      <c r="N6" s="50">
        <f>Table134567[[#This Row],[Column1]]+Table134567[[#This Row],[Column3]]+Table134567[[#This Row],[Column5]]+Table134567[[#This Row],[Column7]]</f>
        <v>0</v>
      </c>
      <c r="O6" s="22">
        <f>Table134567[[#This Row],[2009]]+Table134567[[#This Row],[2010]]+Table134567[[#This Row],[2011]]+Table134567[[#This Row],[2012]]</f>
        <v>0</v>
      </c>
      <c r="P6" s="20" t="str">
        <f>_xlfn.IFERROR(Table134567[[#This Row],[Column9]]/Table134567[[#This Row],[Total]],"0%")</f>
        <v>0%</v>
      </c>
    </row>
    <row r="7" spans="1:16" ht="14.25">
      <c r="A7" s="9" t="s">
        <v>34</v>
      </c>
      <c r="B7" s="32"/>
      <c r="C7" s="22"/>
      <c r="D7" s="20" t="str">
        <f>_xlfn.IFERROR(Table134567[[#This Row],[Column1]]/[2009],"0%")</f>
        <v>0%</v>
      </c>
      <c r="E7" s="72"/>
      <c r="F7" s="22"/>
      <c r="G7" s="73" t="str">
        <f>_xlfn.IFERROR(Table134567[[#This Row],[Column3]]/Table134567[[#This Row],[2010]],"0%")</f>
        <v>0%</v>
      </c>
      <c r="H7" s="50"/>
      <c r="I7" s="22"/>
      <c r="J7" s="20" t="str">
        <f>_xlfn.IFERROR(Table134567[[#This Row],[Column5]]/Table134567[[#This Row],[2011]],"0%")</f>
        <v>0%</v>
      </c>
      <c r="K7" s="72"/>
      <c r="L7" s="22"/>
      <c r="M7" s="73" t="str">
        <f>_xlfn.IFERROR(Table134567[[#This Row],[Column7]]/Table134567[[#This Row],[2012]],"0%")</f>
        <v>0%</v>
      </c>
      <c r="N7" s="50">
        <f>Table134567[[#This Row],[Column1]]+Table134567[[#This Row],[Column3]]+Table134567[[#This Row],[Column5]]+Table134567[[#This Row],[Column7]]</f>
        <v>0</v>
      </c>
      <c r="O7" s="22">
        <f>Table134567[[#This Row],[2009]]+Table134567[[#This Row],[2010]]+Table134567[[#This Row],[2011]]+Table134567[[#This Row],[2012]]</f>
        <v>0</v>
      </c>
      <c r="P7" s="20" t="str">
        <f>_xlfn.IFERROR(Table134567[[#This Row],[Column9]]/Table134567[[#This Row],[Total]],"0%")</f>
        <v>0%</v>
      </c>
    </row>
    <row r="8" spans="1:16" ht="14.25">
      <c r="A8" s="9" t="s">
        <v>35</v>
      </c>
      <c r="B8" s="32"/>
      <c r="C8" s="22"/>
      <c r="D8" s="25" t="str">
        <f>_xlfn.IFERROR(Table134567[[#This Row],[Column1]]/[2009],"0%")</f>
        <v>0%</v>
      </c>
      <c r="E8" s="66"/>
      <c r="F8" s="22"/>
      <c r="G8" s="65" t="str">
        <f>_xlfn.IFERROR(Table134567[[#This Row],[Column3]]/Table134567[[#This Row],[2010]],"0%")</f>
        <v>0%</v>
      </c>
      <c r="H8" s="52"/>
      <c r="I8" s="22"/>
      <c r="J8" s="25" t="str">
        <f>_xlfn.IFERROR(Table134567[[#This Row],[Column5]]/Table134567[[#This Row],[2011]],"0%")</f>
        <v>0%</v>
      </c>
      <c r="K8" s="66"/>
      <c r="L8" s="22"/>
      <c r="M8" s="65" t="str">
        <f>_xlfn.IFERROR(Table134567[[#This Row],[Column7]]/Table134567[[#This Row],[2012]],"0%")</f>
        <v>0%</v>
      </c>
      <c r="N8" s="52">
        <f>Table134567[[#This Row],[Column1]]+Table134567[[#This Row],[Column3]]+Table134567[[#This Row],[Column5]]+Table134567[[#This Row],[Column7]]</f>
        <v>0</v>
      </c>
      <c r="O8" s="22">
        <f>Table134567[[#This Row],[2009]]+Table134567[[#This Row],[2010]]+Table134567[[#This Row],[2011]]+Table134567[[#This Row],[2012]]</f>
        <v>0</v>
      </c>
      <c r="P8" s="25" t="str">
        <f>_xlfn.IFERROR(Table134567[[#This Row],[Column9]]/Table134567[[#This Row],[Total]],"0%")</f>
        <v>0%</v>
      </c>
    </row>
    <row r="9" spans="1:16" ht="14.25">
      <c r="A9" s="9" t="s">
        <v>5</v>
      </c>
      <c r="B9" s="31"/>
      <c r="C9" s="23"/>
      <c r="D9" s="25" t="str">
        <f>_xlfn.IFERROR(Table134567[[#This Row],[Column1]]/[2009],"0%")</f>
        <v>0%</v>
      </c>
      <c r="E9" s="67">
        <v>623</v>
      </c>
      <c r="F9" s="23">
        <v>1081</v>
      </c>
      <c r="G9" s="68">
        <f>_xlfn.IFERROR(Table134567[[#This Row],[Column3]]/Table134567[[#This Row],[2010]],"0%")</f>
        <v>0.57631822386679</v>
      </c>
      <c r="H9" s="52">
        <v>0</v>
      </c>
      <c r="I9" s="22"/>
      <c r="J9" s="25" t="str">
        <f>_xlfn.IFERROR(Table134567[[#This Row],[Column5]]/Table134567[[#This Row],[2011]],"0%")</f>
        <v>0%</v>
      </c>
      <c r="K9" s="67"/>
      <c r="L9" s="23"/>
      <c r="M9" s="65" t="str">
        <f>_xlfn.IFERROR(Table134567[[#This Row],[Column7]]/Table134567[[#This Row],[2012]],"0%")</f>
        <v>0%</v>
      </c>
      <c r="N9" s="51">
        <f>Table134567[[#This Row],[Column1]]+Table134567[[#This Row],[Column3]]+Table134567[[#This Row],[Column5]]+Table134567[[#This Row],[Column7]]</f>
        <v>623</v>
      </c>
      <c r="O9" s="23">
        <f>Table134567[[#This Row],[2009]]+Table134567[[#This Row],[2010]]+Table134567[[#This Row],[2011]]+Table134567[[#This Row],[2012]]</f>
        <v>1081</v>
      </c>
      <c r="P9" s="24">
        <f>_xlfn.IFERROR(Table134567[[#This Row],[Column9]]/Table134567[[#This Row],[Total]],"0%")</f>
        <v>0.57631822386679</v>
      </c>
    </row>
    <row r="10" spans="1:16" ht="14.25">
      <c r="A10" s="9" t="s">
        <v>12</v>
      </c>
      <c r="B10" s="31"/>
      <c r="C10" s="23"/>
      <c r="D10" s="25" t="str">
        <f>_xlfn.IFERROR(Table134567[[#This Row],[Column1]]/[2009],"0%")</f>
        <v>0%</v>
      </c>
      <c r="E10" s="67">
        <v>12</v>
      </c>
      <c r="F10" s="23">
        <v>18</v>
      </c>
      <c r="G10" s="68">
        <f>_xlfn.IFERROR(Table134567[[#This Row],[Column3]]/Table134567[[#This Row],[2010]],"0%")</f>
        <v>0.6666666666666666</v>
      </c>
      <c r="H10" s="51">
        <v>11</v>
      </c>
      <c r="I10" s="23">
        <v>16</v>
      </c>
      <c r="J10" s="24">
        <f>_xlfn.IFERROR(Table134567[[#This Row],[Column5]]/Table134567[[#This Row],[2011]],"0%")</f>
        <v>0.6875</v>
      </c>
      <c r="K10" s="67"/>
      <c r="L10" s="23"/>
      <c r="M10" s="65" t="str">
        <f>_xlfn.IFERROR(Table134567[[#This Row],[Column7]]/Table134567[[#This Row],[2012]],"0%")</f>
        <v>0%</v>
      </c>
      <c r="N10" s="51">
        <f>Table134567[[#This Row],[Column1]]+Table134567[[#This Row],[Column3]]+Table134567[[#This Row],[Column5]]+Table134567[[#This Row],[Column7]]</f>
        <v>23</v>
      </c>
      <c r="O10" s="23">
        <f>Table134567[[#This Row],[2009]]+Table134567[[#This Row],[2010]]+Table134567[[#This Row],[2011]]+Table134567[[#This Row],[2012]]</f>
        <v>34</v>
      </c>
      <c r="P10" s="24">
        <f>_xlfn.IFERROR(Table134567[[#This Row],[Column9]]/Table134567[[#This Row],[Total]],"0%")</f>
        <v>0.6764705882352942</v>
      </c>
    </row>
    <row r="11" spans="1:16" ht="14.25">
      <c r="A11" s="9" t="s">
        <v>8</v>
      </c>
      <c r="B11" s="31">
        <v>0</v>
      </c>
      <c r="C11" s="23">
        <v>176</v>
      </c>
      <c r="D11" s="24">
        <f>_xlfn.IFERROR(Table134567[[#This Row],[Column1]]/[2009],"0%")</f>
        <v>0</v>
      </c>
      <c r="E11" s="67">
        <v>0</v>
      </c>
      <c r="F11" s="23">
        <v>216</v>
      </c>
      <c r="G11" s="68">
        <f>_xlfn.IFERROR(Table134567[[#This Row],[Column3]]/Table134567[[#This Row],[2010]],"0%")</f>
        <v>0</v>
      </c>
      <c r="H11" s="51">
        <v>0</v>
      </c>
      <c r="I11" s="23">
        <v>91</v>
      </c>
      <c r="J11" s="24">
        <f>_xlfn.IFERROR(Table134567[[#This Row],[Column5]]/Table134567[[#This Row],[2011]],"0%")</f>
        <v>0</v>
      </c>
      <c r="K11" s="67"/>
      <c r="L11" s="23"/>
      <c r="M11" s="65" t="str">
        <f>_xlfn.IFERROR(Table134567[[#This Row],[Column7]]/Table134567[[#This Row],[2012]],"0%")</f>
        <v>0%</v>
      </c>
      <c r="N11" s="51">
        <f>Table134567[[#This Row],[Column1]]+Table134567[[#This Row],[Column3]]+Table134567[[#This Row],[Column5]]+Table134567[[#This Row],[Column7]]</f>
        <v>0</v>
      </c>
      <c r="O11" s="23">
        <f>Table134567[[#This Row],[2009]]+Table134567[[#This Row],[2010]]+Table134567[[#This Row],[2011]]+Table134567[[#This Row],[2012]]</f>
        <v>483</v>
      </c>
      <c r="P11" s="24">
        <f>_xlfn.IFERROR(Table134567[[#This Row],[Column9]]/Table134567[[#This Row],[Total]],"0%")</f>
        <v>0</v>
      </c>
    </row>
    <row r="12" spans="1:16" ht="14.25">
      <c r="A12" s="9" t="s">
        <v>36</v>
      </c>
      <c r="B12" s="32"/>
      <c r="C12" s="22"/>
      <c r="D12" s="25" t="str">
        <f>_xlfn.IFERROR(Table134567[[#This Row],[Column1]]/[2009],"0%")</f>
        <v>0%</v>
      </c>
      <c r="E12" s="66"/>
      <c r="F12" s="22"/>
      <c r="G12" s="65" t="str">
        <f>_xlfn.IFERROR(Table134567[[#This Row],[Column3]]/Table134567[[#This Row],[2010]],"0%")</f>
        <v>0%</v>
      </c>
      <c r="H12" s="52"/>
      <c r="I12" s="22"/>
      <c r="J12" s="25" t="str">
        <f>_xlfn.IFERROR(Table134567[[#This Row],[Column5]]/Table134567[[#This Row],[2011]],"0%")</f>
        <v>0%</v>
      </c>
      <c r="K12" s="66"/>
      <c r="L12" s="22"/>
      <c r="M12" s="65" t="str">
        <f>_xlfn.IFERROR(Table134567[[#This Row],[Column7]]/Table134567[[#This Row],[2012]],"0%")</f>
        <v>0%</v>
      </c>
      <c r="N12" s="52">
        <f>Table134567[[#This Row],[Column1]]+Table134567[[#This Row],[Column3]]+Table134567[[#This Row],[Column5]]+Table134567[[#This Row],[Column7]]</f>
        <v>0</v>
      </c>
      <c r="O12" s="22">
        <f>Table134567[[#This Row],[2009]]+Table134567[[#This Row],[2010]]+Table134567[[#This Row],[2011]]+Table134567[[#This Row],[2012]]</f>
        <v>0</v>
      </c>
      <c r="P12" s="25" t="str">
        <f>_xlfn.IFERROR(Table134567[[#This Row],[Column9]]/Table134567[[#This Row],[Total]],"0%")</f>
        <v>0%</v>
      </c>
    </row>
    <row r="13" spans="1:16" ht="14.25">
      <c r="A13" s="9" t="s">
        <v>37</v>
      </c>
      <c r="B13" s="32"/>
      <c r="C13" s="22"/>
      <c r="D13" s="25" t="str">
        <f>_xlfn.IFERROR(Table134567[[#This Row],[Column1]]/[2009],"0%")</f>
        <v>0%</v>
      </c>
      <c r="E13" s="66"/>
      <c r="F13" s="22"/>
      <c r="G13" s="65" t="str">
        <f>_xlfn.IFERROR(Table134567[[#This Row],[Column3]]/Table134567[[#This Row],[2010]],"0%")</f>
        <v>0%</v>
      </c>
      <c r="H13" s="52"/>
      <c r="I13" s="22"/>
      <c r="J13" s="25" t="str">
        <f>_xlfn.IFERROR(Table134567[[#This Row],[Column5]]/Table134567[[#This Row],[2011]],"0%")</f>
        <v>0%</v>
      </c>
      <c r="K13" s="66"/>
      <c r="L13" s="22"/>
      <c r="M13" s="65" t="str">
        <f>_xlfn.IFERROR(Table134567[[#This Row],[Column7]]/Table134567[[#This Row],[2012]],"0%")</f>
        <v>0%</v>
      </c>
      <c r="N13" s="52">
        <f>Table134567[[#This Row],[Column1]]+Table134567[[#This Row],[Column3]]+Table134567[[#This Row],[Column5]]+Table134567[[#This Row],[Column7]]</f>
        <v>0</v>
      </c>
      <c r="O13" s="22">
        <f>Table134567[[#This Row],[2009]]+Table134567[[#This Row],[2010]]+Table134567[[#This Row],[2011]]+Table134567[[#This Row],[2012]]</f>
        <v>0</v>
      </c>
      <c r="P13" s="25" t="str">
        <f>_xlfn.IFERROR(Table134567[[#This Row],[Column9]]/Table134567[[#This Row],[Total]],"0%")</f>
        <v>0%</v>
      </c>
    </row>
    <row r="14" spans="1:16" s="14" customFormat="1" ht="14.25">
      <c r="A14" s="13" t="s">
        <v>38</v>
      </c>
      <c r="B14" s="33"/>
      <c r="C14" s="27"/>
      <c r="D14" s="25" t="str">
        <f>_xlfn.IFERROR(Table134567[[#This Row],[Column1]]/[2009],"0%")</f>
        <v>0%</v>
      </c>
      <c r="E14" s="74">
        <v>0</v>
      </c>
      <c r="F14" s="27">
        <v>154</v>
      </c>
      <c r="G14" s="75">
        <f>_xlfn.IFERROR(Table134567[[#This Row],[Column3]]/Table134567[[#This Row],[2010]],"0%")</f>
        <v>0</v>
      </c>
      <c r="H14" s="53">
        <v>0</v>
      </c>
      <c r="I14" s="27">
        <v>33</v>
      </c>
      <c r="J14" s="28">
        <f>_xlfn.IFERROR(Table134567[[#This Row],[Column5]]/Table134567[[#This Row],[2011]],"0%")</f>
        <v>0</v>
      </c>
      <c r="K14" s="74"/>
      <c r="L14" s="27"/>
      <c r="M14" s="65" t="str">
        <f>_xlfn.IFERROR(Table134567[[#This Row],[Column7]]/Table134567[[#This Row],[2012]],"0%")</f>
        <v>0%</v>
      </c>
      <c r="N14" s="53">
        <f>Table134567[[#This Row],[Column1]]+Table134567[[#This Row],[Column3]]+Table134567[[#This Row],[Column5]]+Table134567[[#This Row],[Column7]]</f>
        <v>0</v>
      </c>
      <c r="O14" s="27">
        <f>Table134567[[#This Row],[2009]]+Table134567[[#This Row],[2010]]+Table134567[[#This Row],[2011]]+Table134567[[#This Row],[2012]]</f>
        <v>187</v>
      </c>
      <c r="P14" s="28">
        <f>_xlfn.IFERROR(Table134567[[#This Row],[Column9]]/Table134567[[#This Row],[Total]],"0%")</f>
        <v>0</v>
      </c>
    </row>
    <row r="15" spans="1:16" ht="14.25">
      <c r="A15" s="9" t="s">
        <v>7</v>
      </c>
      <c r="B15" s="31"/>
      <c r="C15" s="23"/>
      <c r="D15" s="25" t="str">
        <f>_xlfn.IFERROR(Table134567[[#This Row],[Column1]]/[2009],"0%")</f>
        <v>0%</v>
      </c>
      <c r="E15" s="67">
        <v>0</v>
      </c>
      <c r="F15" s="23">
        <v>1</v>
      </c>
      <c r="G15" s="68">
        <f>_xlfn.IFERROR(Table134567[[#This Row],[Column3]]/Table134567[[#This Row],[2010]],"0%")</f>
        <v>0</v>
      </c>
      <c r="H15" s="51">
        <v>22</v>
      </c>
      <c r="I15" s="23">
        <v>63</v>
      </c>
      <c r="J15" s="24">
        <f>_xlfn.IFERROR(Table134567[[#This Row],[Column5]]/Table134567[[#This Row],[2011]],"0%")</f>
        <v>0.3492063492063492</v>
      </c>
      <c r="K15" s="67">
        <v>106</v>
      </c>
      <c r="L15" s="23">
        <v>318</v>
      </c>
      <c r="M15" s="68">
        <f>_xlfn.IFERROR(Table134567[[#This Row],[Column7]]/Table134567[[#This Row],[2012]],"0%")</f>
        <v>0.3333333333333333</v>
      </c>
      <c r="N15" s="51">
        <f>Table134567[[#This Row],[Column1]]+Table134567[[#This Row],[Column3]]+Table134567[[#This Row],[Column5]]+Table134567[[#This Row],[Column7]]</f>
        <v>128</v>
      </c>
      <c r="O15" s="23">
        <f>Table134567[[#This Row],[2009]]+Table134567[[#This Row],[2010]]+Table134567[[#This Row],[2011]]+Table134567[[#This Row],[2012]]</f>
        <v>382</v>
      </c>
      <c r="P15" s="24">
        <f>_xlfn.IFERROR(Table134567[[#This Row],[Column9]]/Table134567[[#This Row],[Total]],"0%")</f>
        <v>0.33507853403141363</v>
      </c>
    </row>
    <row r="16" spans="1:16" ht="14.25">
      <c r="A16" s="9" t="s">
        <v>39</v>
      </c>
      <c r="B16" s="32"/>
      <c r="C16" s="22"/>
      <c r="D16" s="25" t="str">
        <f>_xlfn.IFERROR(Table134567[[#This Row],[Column1]]/[2009],"0%")</f>
        <v>0%</v>
      </c>
      <c r="E16" s="66"/>
      <c r="F16" s="22"/>
      <c r="G16" s="65" t="str">
        <f>_xlfn.IFERROR(Table134567[[#This Row],[Column3]]/Table134567[[#This Row],[2010]],"0%")</f>
        <v>0%</v>
      </c>
      <c r="H16" s="52"/>
      <c r="I16" s="22"/>
      <c r="J16" s="25" t="str">
        <f>_xlfn.IFERROR(Table134567[[#This Row],[Column5]]/Table134567[[#This Row],[2011]],"0%")</f>
        <v>0%</v>
      </c>
      <c r="K16" s="66"/>
      <c r="L16" s="22"/>
      <c r="M16" s="65" t="str">
        <f>_xlfn.IFERROR(Table134567[[#This Row],[Column7]]/Table134567[[#This Row],[2012]],"0%")</f>
        <v>0%</v>
      </c>
      <c r="N16" s="52">
        <f>Table134567[[#This Row],[Column1]]+Table134567[[#This Row],[Column3]]+Table134567[[#This Row],[Column5]]+Table134567[[#This Row],[Column7]]</f>
        <v>0</v>
      </c>
      <c r="O16" s="22">
        <f>Table134567[[#This Row],[2009]]+Table134567[[#This Row],[2010]]+Table134567[[#This Row],[2011]]+Table134567[[#This Row],[2012]]</f>
        <v>0</v>
      </c>
      <c r="P16" s="25" t="str">
        <f>_xlfn.IFERROR(Table134567[[#This Row],[Column9]]/Table134567[[#This Row],[Total]],"0%")</f>
        <v>0%</v>
      </c>
    </row>
    <row r="17" spans="1:16" ht="14.25">
      <c r="A17" s="9" t="s">
        <v>16</v>
      </c>
      <c r="B17" s="31"/>
      <c r="C17" s="23"/>
      <c r="D17" s="25" t="str">
        <f>_xlfn.IFERROR(Table134567[[#This Row],[Column1]]/[2009],"0%")</f>
        <v>0%</v>
      </c>
      <c r="E17" s="67"/>
      <c r="F17" s="23"/>
      <c r="G17" s="65" t="str">
        <f>_xlfn.IFERROR(Table134567[[#This Row],[Column3]]/Table134567[[#This Row],[2010]],"0%")</f>
        <v>0%</v>
      </c>
      <c r="H17" s="51"/>
      <c r="I17" s="22"/>
      <c r="J17" s="25" t="str">
        <f>_xlfn.IFERROR(Table134567[[#This Row],[Column5]]/Table134567[[#This Row],[2011]],"0%")</f>
        <v>0%</v>
      </c>
      <c r="K17" s="66"/>
      <c r="L17" s="22"/>
      <c r="M17" s="65" t="str">
        <f>_xlfn.IFERROR(Table134567[[#This Row],[Column7]]/Table134567[[#This Row],[2012]],"0%")</f>
        <v>0%</v>
      </c>
      <c r="N17" s="52">
        <f>Table134567[[#This Row],[Column1]]+Table134567[[#This Row],[Column3]]+Table134567[[#This Row],[Column5]]+Table134567[[#This Row],[Column7]]</f>
        <v>0</v>
      </c>
      <c r="O17" s="22">
        <f>Table134567[[#This Row],[2009]]+Table134567[[#This Row],[2010]]+Table134567[[#This Row],[2011]]+Table134567[[#This Row],[2012]]</f>
        <v>0</v>
      </c>
      <c r="P17" s="25" t="str">
        <f>_xlfn.IFERROR(Table134567[[#This Row],[Column9]]/Table134567[[#This Row],[Total]],"0%")</f>
        <v>0%</v>
      </c>
    </row>
    <row r="18" spans="1:16" ht="14.25">
      <c r="A18" s="9" t="s">
        <v>40</v>
      </c>
      <c r="B18" s="32"/>
      <c r="C18" s="22"/>
      <c r="D18" s="25" t="str">
        <f>_xlfn.IFERROR(Table134567[[#This Row],[Column1]]/[2009],"0%")</f>
        <v>0%</v>
      </c>
      <c r="E18" s="66"/>
      <c r="F18" s="22"/>
      <c r="G18" s="65" t="str">
        <f>_xlfn.IFERROR(Table134567[[#This Row],[Column3]]/Table134567[[#This Row],[2010]],"0%")</f>
        <v>0%</v>
      </c>
      <c r="H18" s="52"/>
      <c r="I18" s="22"/>
      <c r="J18" s="25" t="str">
        <f>_xlfn.IFERROR(Table134567[[#This Row],[Column5]]/Table134567[[#This Row],[2011]],"0%")</f>
        <v>0%</v>
      </c>
      <c r="K18" s="66"/>
      <c r="L18" s="22"/>
      <c r="M18" s="65" t="str">
        <f>_xlfn.IFERROR(Table134567[[#This Row],[Column7]]/Table134567[[#This Row],[2012]],"0%")</f>
        <v>0%</v>
      </c>
      <c r="N18" s="52">
        <f>Table134567[[#This Row],[Column1]]+Table134567[[#This Row],[Column3]]+Table134567[[#This Row],[Column5]]+Table134567[[#This Row],[Column7]]</f>
        <v>0</v>
      </c>
      <c r="O18" s="22">
        <f>Table134567[[#This Row],[2009]]+Table134567[[#This Row],[2010]]+Table134567[[#This Row],[2011]]+Table134567[[#This Row],[2012]]</f>
        <v>0</v>
      </c>
      <c r="P18" s="25" t="str">
        <f>_xlfn.IFERROR(Table134567[[#This Row],[Column9]]/Table134567[[#This Row],[Total]],"0%")</f>
        <v>0%</v>
      </c>
    </row>
    <row r="19" spans="1:16" ht="14.25">
      <c r="A19" s="9" t="s">
        <v>41</v>
      </c>
      <c r="B19" s="32"/>
      <c r="C19" s="22"/>
      <c r="D19" s="25" t="str">
        <f>_xlfn.IFERROR(Table134567[[#This Row],[Column1]]/[2009],"0%")</f>
        <v>0%</v>
      </c>
      <c r="E19" s="66"/>
      <c r="F19" s="22"/>
      <c r="G19" s="65" t="str">
        <f>_xlfn.IFERROR(Table134567[[#This Row],[Column3]]/Table134567[[#This Row],[2010]],"0%")</f>
        <v>0%</v>
      </c>
      <c r="H19" s="52"/>
      <c r="I19" s="22"/>
      <c r="J19" s="25" t="str">
        <f>_xlfn.IFERROR(Table134567[[#This Row],[Column5]]/Table134567[[#This Row],[2011]],"0%")</f>
        <v>0%</v>
      </c>
      <c r="K19" s="66"/>
      <c r="L19" s="22"/>
      <c r="M19" s="65" t="str">
        <f>_xlfn.IFERROR(Table134567[[#This Row],[Column7]]/Table134567[[#This Row],[2012]],"0%")</f>
        <v>0%</v>
      </c>
      <c r="N19" s="52">
        <f>Table134567[[#This Row],[Column1]]+Table134567[[#This Row],[Column3]]+Table134567[[#This Row],[Column5]]+Table134567[[#This Row],[Column7]]</f>
        <v>0</v>
      </c>
      <c r="O19" s="22">
        <f>Table134567[[#This Row],[2009]]+Table134567[[#This Row],[2010]]+Table134567[[#This Row],[2011]]+Table134567[[#This Row],[2012]]</f>
        <v>0</v>
      </c>
      <c r="P19" s="25" t="str">
        <f>_xlfn.IFERROR(Table134567[[#This Row],[Column9]]/Table134567[[#This Row],[Total]],"0%")</f>
        <v>0%</v>
      </c>
    </row>
    <row r="20" spans="1:16" ht="14.25">
      <c r="A20" s="9" t="s">
        <v>42</v>
      </c>
      <c r="B20" s="32"/>
      <c r="C20" s="22"/>
      <c r="D20" s="25" t="str">
        <f>_xlfn.IFERROR(Table134567[[#This Row],[Column1]]/[2009],"0%")</f>
        <v>0%</v>
      </c>
      <c r="E20" s="66"/>
      <c r="F20" s="22"/>
      <c r="G20" s="65" t="str">
        <f>_xlfn.IFERROR(Table134567[[#This Row],[Column3]]/Table134567[[#This Row],[2010]],"0%")</f>
        <v>0%</v>
      </c>
      <c r="H20" s="52"/>
      <c r="I20" s="22"/>
      <c r="J20" s="25" t="str">
        <f>_xlfn.IFERROR(Table134567[[#This Row],[Column5]]/Table134567[[#This Row],[2011]],"0%")</f>
        <v>0%</v>
      </c>
      <c r="K20" s="66"/>
      <c r="L20" s="22"/>
      <c r="M20" s="65" t="str">
        <f>_xlfn.IFERROR(Table134567[[#This Row],[Column7]]/Table134567[[#This Row],[2012]],"0%")</f>
        <v>0%</v>
      </c>
      <c r="N20" s="52">
        <f>Table134567[[#This Row],[Column1]]+Table134567[[#This Row],[Column3]]+Table134567[[#This Row],[Column5]]+Table134567[[#This Row],[Column7]]</f>
        <v>0</v>
      </c>
      <c r="O20" s="22">
        <f>Table134567[[#This Row],[2009]]+Table134567[[#This Row],[2010]]+Table134567[[#This Row],[2011]]+Table134567[[#This Row],[2012]]</f>
        <v>0</v>
      </c>
      <c r="P20" s="25" t="str">
        <f>_xlfn.IFERROR(Table134567[[#This Row],[Column9]]/Table134567[[#This Row],[Total]],"0%")</f>
        <v>0%</v>
      </c>
    </row>
    <row r="21" spans="1:16" ht="14.25">
      <c r="A21" s="9" t="s">
        <v>43</v>
      </c>
      <c r="B21" s="32"/>
      <c r="C21" s="22"/>
      <c r="D21" s="25" t="str">
        <f>_xlfn.IFERROR(Table134567[[#This Row],[Column1]]/[2009],"0%")</f>
        <v>0%</v>
      </c>
      <c r="E21" s="66"/>
      <c r="F21" s="22"/>
      <c r="G21" s="65" t="str">
        <f>_xlfn.IFERROR(Table134567[[#This Row],[Column3]]/Table134567[[#This Row],[2010]],"0%")</f>
        <v>0%</v>
      </c>
      <c r="H21" s="52"/>
      <c r="I21" s="22"/>
      <c r="J21" s="25" t="str">
        <f>_xlfn.IFERROR(Table134567[[#This Row],[Column5]]/Table134567[[#This Row],[2011]],"0%")</f>
        <v>0%</v>
      </c>
      <c r="K21" s="66"/>
      <c r="L21" s="22"/>
      <c r="M21" s="65" t="str">
        <f>_xlfn.IFERROR(Table134567[[#This Row],[Column7]]/Table134567[[#This Row],[2012]],"0%")</f>
        <v>0%</v>
      </c>
      <c r="N21" s="52">
        <f>Table134567[[#This Row],[Column1]]+Table134567[[#This Row],[Column3]]+Table134567[[#This Row],[Column5]]+Table134567[[#This Row],[Column7]]</f>
        <v>0</v>
      </c>
      <c r="O21" s="22">
        <f>Table134567[[#This Row],[2009]]+Table134567[[#This Row],[2010]]+Table134567[[#This Row],[2011]]+Table134567[[#This Row],[2012]]</f>
        <v>0</v>
      </c>
      <c r="P21" s="25" t="str">
        <f>_xlfn.IFERROR(Table134567[[#This Row],[Column9]]/Table134567[[#This Row],[Total]],"0%")</f>
        <v>0%</v>
      </c>
    </row>
    <row r="22" spans="1:16" ht="14.25">
      <c r="A22" s="9" t="s">
        <v>44</v>
      </c>
      <c r="B22" s="32"/>
      <c r="C22" s="22"/>
      <c r="D22" s="25" t="str">
        <f>_xlfn.IFERROR(Table134567[[#This Row],[Column1]]/[2009],"0%")</f>
        <v>0%</v>
      </c>
      <c r="E22" s="66"/>
      <c r="F22" s="22"/>
      <c r="G22" s="65" t="str">
        <f>_xlfn.IFERROR(Table134567[[#This Row],[Column3]]/Table134567[[#This Row],[2010]],"0%")</f>
        <v>0%</v>
      </c>
      <c r="H22" s="52"/>
      <c r="I22" s="22"/>
      <c r="J22" s="25" t="str">
        <f>_xlfn.IFERROR(Table134567[[#This Row],[Column5]]/Table134567[[#This Row],[2011]],"0%")</f>
        <v>0%</v>
      </c>
      <c r="K22" s="66"/>
      <c r="L22" s="22"/>
      <c r="M22" s="65" t="str">
        <f>_xlfn.IFERROR(Table134567[[#This Row],[Column7]]/Table134567[[#This Row],[2012]],"0%")</f>
        <v>0%</v>
      </c>
      <c r="N22" s="52">
        <f>Table134567[[#This Row],[Column1]]+Table134567[[#This Row],[Column3]]+Table134567[[#This Row],[Column5]]+Table134567[[#This Row],[Column7]]</f>
        <v>0</v>
      </c>
      <c r="O22" s="22">
        <f>Table134567[[#This Row],[2009]]+Table134567[[#This Row],[2010]]+Table134567[[#This Row],[2011]]+Table134567[[#This Row],[2012]]</f>
        <v>0</v>
      </c>
      <c r="P22" s="25" t="str">
        <f>_xlfn.IFERROR(Table134567[[#This Row],[Column9]]/Table134567[[#This Row],[Total]],"0%")</f>
        <v>0%</v>
      </c>
    </row>
    <row r="23" spans="1:16" ht="14.25">
      <c r="A23" s="9" t="s">
        <v>45</v>
      </c>
      <c r="B23" s="32"/>
      <c r="C23" s="22"/>
      <c r="D23" s="25" t="str">
        <f>_xlfn.IFERROR(Table134567[[#This Row],[Column1]]/[2009],"0%")</f>
        <v>0%</v>
      </c>
      <c r="E23" s="66"/>
      <c r="F23" s="22"/>
      <c r="G23" s="65" t="str">
        <f>_xlfn.IFERROR(Table134567[[#This Row],[Column3]]/Table134567[[#This Row],[2010]],"0%")</f>
        <v>0%</v>
      </c>
      <c r="H23" s="52"/>
      <c r="I23" s="22"/>
      <c r="J23" s="25" t="str">
        <f>_xlfn.IFERROR(Table134567[[#This Row],[Column5]]/Table134567[[#This Row],[2011]],"0%")</f>
        <v>0%</v>
      </c>
      <c r="K23" s="66"/>
      <c r="L23" s="22"/>
      <c r="M23" s="65" t="str">
        <f>_xlfn.IFERROR(Table134567[[#This Row],[Column7]]/Table134567[[#This Row],[2012]],"0%")</f>
        <v>0%</v>
      </c>
      <c r="N23" s="52">
        <f>Table134567[[#This Row],[Column1]]+Table134567[[#This Row],[Column3]]+Table134567[[#This Row],[Column5]]+Table134567[[#This Row],[Column7]]</f>
        <v>0</v>
      </c>
      <c r="O23" s="22">
        <f>Table134567[[#This Row],[2009]]+Table134567[[#This Row],[2010]]+Table134567[[#This Row],[2011]]+Table134567[[#This Row],[2012]]</f>
        <v>0</v>
      </c>
      <c r="P23" s="25" t="str">
        <f>_xlfn.IFERROR(Table134567[[#This Row],[Column9]]/Table134567[[#This Row],[Total]],"0%")</f>
        <v>0%</v>
      </c>
    </row>
    <row r="24" spans="1:16" ht="14.25">
      <c r="A24" s="9" t="s">
        <v>6</v>
      </c>
      <c r="B24" s="31"/>
      <c r="C24" s="23"/>
      <c r="D24" s="25" t="str">
        <f>_xlfn.IFERROR(Table134567[[#This Row],[Column1]]/[2009],"0%")</f>
        <v>0%</v>
      </c>
      <c r="E24" s="67">
        <v>8</v>
      </c>
      <c r="F24" s="23">
        <v>19</v>
      </c>
      <c r="G24" s="68">
        <f>_xlfn.IFERROR(Table134567[[#This Row],[Column3]]/Table134567[[#This Row],[2010]],"0%")</f>
        <v>0.42105263157894735</v>
      </c>
      <c r="H24" s="51">
        <v>0</v>
      </c>
      <c r="I24" s="23">
        <v>1</v>
      </c>
      <c r="J24" s="24">
        <f>_xlfn.IFERROR(Table134567[[#This Row],[Column5]]/Table134567[[#This Row],[2011]],"0%")</f>
        <v>0</v>
      </c>
      <c r="K24" s="67"/>
      <c r="L24" s="23"/>
      <c r="M24" s="65" t="str">
        <f>_xlfn.IFERROR(Table134567[[#This Row],[Column7]]/Table134567[[#This Row],[2012]],"0%")</f>
        <v>0%</v>
      </c>
      <c r="N24" s="51">
        <f>Table134567[[#This Row],[Column1]]+Table134567[[#This Row],[Column3]]+Table134567[[#This Row],[Column5]]+Table134567[[#This Row],[Column7]]</f>
        <v>8</v>
      </c>
      <c r="O24" s="23">
        <f>Table134567[[#This Row],[2009]]+Table134567[[#This Row],[2010]]+Table134567[[#This Row],[2011]]+Table134567[[#This Row],[2012]]</f>
        <v>20</v>
      </c>
      <c r="P24" s="24">
        <f>_xlfn.IFERROR(Table134567[[#This Row],[Column9]]/Table134567[[#This Row],[Total]],"0%")</f>
        <v>0.4</v>
      </c>
    </row>
    <row r="25" spans="1:16" ht="14.25">
      <c r="A25" s="9" t="s">
        <v>46</v>
      </c>
      <c r="B25" s="32"/>
      <c r="C25" s="22"/>
      <c r="D25" s="25" t="str">
        <f>_xlfn.IFERROR(Table134567[[#This Row],[Column1]]/[2009],"0%")</f>
        <v>0%</v>
      </c>
      <c r="E25" s="66"/>
      <c r="F25" s="22"/>
      <c r="G25" s="65" t="str">
        <f>_xlfn.IFERROR(Table134567[[#This Row],[Column3]]/Table134567[[#This Row],[2010]],"0%")</f>
        <v>0%</v>
      </c>
      <c r="H25" s="52"/>
      <c r="I25" s="22"/>
      <c r="J25" s="25" t="str">
        <f>_xlfn.IFERROR(Table134567[[#This Row],[Column5]]/Table134567[[#This Row],[2011]],"0%")</f>
        <v>0%</v>
      </c>
      <c r="K25" s="66"/>
      <c r="L25" s="22"/>
      <c r="M25" s="65" t="str">
        <f>_xlfn.IFERROR(Table134567[[#This Row],[Column7]]/Table134567[[#This Row],[2012]],"0%")</f>
        <v>0%</v>
      </c>
      <c r="N25" s="52">
        <f>Table134567[[#This Row],[Column1]]+Table134567[[#This Row],[Column3]]+Table134567[[#This Row],[Column5]]+Table134567[[#This Row],[Column7]]</f>
        <v>0</v>
      </c>
      <c r="O25" s="22">
        <f>Table134567[[#This Row],[2009]]+Table134567[[#This Row],[2010]]+Table134567[[#This Row],[2011]]+Table134567[[#This Row],[2012]]</f>
        <v>0</v>
      </c>
      <c r="P25" s="25" t="str">
        <f>_xlfn.IFERROR(Table134567[[#This Row],[Column9]]/Table134567[[#This Row],[Total]],"0%")</f>
        <v>0%</v>
      </c>
    </row>
    <row r="26" spans="1:16" ht="14.25">
      <c r="A26" s="9" t="s">
        <v>47</v>
      </c>
      <c r="B26" s="32"/>
      <c r="C26" s="22"/>
      <c r="D26" s="25" t="str">
        <f>_xlfn.IFERROR(Table134567[[#This Row],[Column1]]/[2009],"0%")</f>
        <v>0%</v>
      </c>
      <c r="E26" s="66"/>
      <c r="F26" s="22"/>
      <c r="G26" s="65" t="str">
        <f>_xlfn.IFERROR(Table134567[[#This Row],[Column3]]/Table134567[[#This Row],[2010]],"0%")</f>
        <v>0%</v>
      </c>
      <c r="H26" s="52"/>
      <c r="I26" s="22"/>
      <c r="J26" s="25" t="str">
        <f>_xlfn.IFERROR(Table134567[[#This Row],[Column5]]/Table134567[[#This Row],[2011]],"0%")</f>
        <v>0%</v>
      </c>
      <c r="K26" s="66"/>
      <c r="L26" s="22"/>
      <c r="M26" s="65" t="str">
        <f>_xlfn.IFERROR(Table134567[[#This Row],[Column7]]/Table134567[[#This Row],[2012]],"0%")</f>
        <v>0%</v>
      </c>
      <c r="N26" s="52">
        <f>Table134567[[#This Row],[Column1]]+Table134567[[#This Row],[Column3]]+Table134567[[#This Row],[Column5]]+Table134567[[#This Row],[Column7]]</f>
        <v>0</v>
      </c>
      <c r="O26" s="22">
        <f>Table134567[[#This Row],[2009]]+Table134567[[#This Row],[2010]]+Table134567[[#This Row],[2011]]+Table134567[[#This Row],[2012]]</f>
        <v>0</v>
      </c>
      <c r="P26" s="25" t="str">
        <f>_xlfn.IFERROR(Table134567[[#This Row],[Column9]]/Table134567[[#This Row],[Total]],"0%")</f>
        <v>0%</v>
      </c>
    </row>
    <row r="27" spans="1:16" ht="14.25">
      <c r="A27" s="9" t="s">
        <v>51</v>
      </c>
      <c r="B27" s="32"/>
      <c r="C27" s="22"/>
      <c r="D27" s="25" t="str">
        <f>_xlfn.IFERROR(Table134567[[#This Row],[Column1]]/[2009],"0%")</f>
        <v>0%</v>
      </c>
      <c r="E27" s="66"/>
      <c r="F27" s="22"/>
      <c r="G27" s="65" t="str">
        <f>_xlfn.IFERROR(Table134567[[#This Row],[Column3]]/Table134567[[#This Row],[2010]],"0%")</f>
        <v>0%</v>
      </c>
      <c r="H27" s="52"/>
      <c r="I27" s="22"/>
      <c r="J27" s="25" t="str">
        <f>_xlfn.IFERROR(Table134567[[#This Row],[Column5]]/Table134567[[#This Row],[2011]],"0%")</f>
        <v>0%</v>
      </c>
      <c r="K27" s="66"/>
      <c r="L27" s="22"/>
      <c r="M27" s="65" t="str">
        <f>_xlfn.IFERROR(Table134567[[#This Row],[Column7]]/Table134567[[#This Row],[2012]],"0%")</f>
        <v>0%</v>
      </c>
      <c r="N27" s="52">
        <f>Table134567[[#This Row],[Column1]]+Table134567[[#This Row],[Column3]]+Table134567[[#This Row],[Column5]]+Table134567[[#This Row],[Column7]]</f>
        <v>0</v>
      </c>
      <c r="O27" s="22">
        <f>Table134567[[#This Row],[2009]]+Table134567[[#This Row],[2010]]+Table134567[[#This Row],[2011]]+Table134567[[#This Row],[2012]]</f>
        <v>0</v>
      </c>
      <c r="P27" s="25" t="str">
        <f>_xlfn.IFERROR(Table134567[[#This Row],[Column9]]/Table134567[[#This Row],[Total]],"0%")</f>
        <v>0%</v>
      </c>
    </row>
    <row r="28" spans="1:16" ht="14.25">
      <c r="A28" s="9" t="s">
        <v>10</v>
      </c>
      <c r="B28" s="33"/>
      <c r="C28" s="27"/>
      <c r="D28" s="25" t="str">
        <f>_xlfn.IFERROR(Table134567[[#This Row],[Column1]]/[2009],"0%")</f>
        <v>0%</v>
      </c>
      <c r="E28" s="74"/>
      <c r="F28" s="27"/>
      <c r="G28" s="65" t="str">
        <f>_xlfn.IFERROR(Table134567[[#This Row],[Column3]]/Table134567[[#This Row],[2010]],"0%")</f>
        <v>0%</v>
      </c>
      <c r="H28" s="53"/>
      <c r="I28" s="27"/>
      <c r="J28" s="25" t="str">
        <f>_xlfn.IFERROR(Table134567[[#This Row],[Column5]]/Table134567[[#This Row],[2011]],"0%")</f>
        <v>0%</v>
      </c>
      <c r="K28" s="74">
        <v>0</v>
      </c>
      <c r="L28" s="27">
        <v>5</v>
      </c>
      <c r="M28" s="75">
        <f>_xlfn.IFERROR(Table134567[[#This Row],[Column7]]/Table134567[[#This Row],[2012]],"0%")</f>
        <v>0</v>
      </c>
      <c r="N28" s="53">
        <f>Table134567[[#This Row],[Column1]]+Table134567[[#This Row],[Column3]]+Table134567[[#This Row],[Column5]]+Table134567[[#This Row],[Column7]]</f>
        <v>0</v>
      </c>
      <c r="O28" s="27">
        <f>Table134567[[#This Row],[2009]]+Table134567[[#This Row],[2010]]+Table134567[[#This Row],[2011]]+Table134567[[#This Row],[2012]]</f>
        <v>5</v>
      </c>
      <c r="P28" s="28">
        <f>_xlfn.IFERROR(Table134567[[#This Row],[Column9]]/Table134567[[#This Row],[Total]],"0%")</f>
        <v>0</v>
      </c>
    </row>
    <row r="29" spans="1:16" ht="14.25">
      <c r="A29" s="9" t="s">
        <v>9</v>
      </c>
      <c r="B29" s="31"/>
      <c r="C29" s="23"/>
      <c r="D29" s="25" t="str">
        <f>_xlfn.IFERROR(Table134567[[#This Row],[Column1]]/[2009],"0%")</f>
        <v>0%</v>
      </c>
      <c r="E29" s="67"/>
      <c r="F29" s="23"/>
      <c r="G29" s="65" t="str">
        <f>_xlfn.IFERROR(Table134567[[#This Row],[Column3]]/Table134567[[#This Row],[2010]],"0%")</f>
        <v>0%</v>
      </c>
      <c r="H29" s="51">
        <v>0</v>
      </c>
      <c r="I29" s="23">
        <v>1</v>
      </c>
      <c r="J29" s="24">
        <f>_xlfn.IFERROR(Table134567[[#This Row],[Column5]]/Table134567[[#This Row],[2011]],"0%")</f>
        <v>0</v>
      </c>
      <c r="K29" s="67">
        <v>0</v>
      </c>
      <c r="L29" s="23">
        <v>3</v>
      </c>
      <c r="M29" s="68">
        <f>_xlfn.IFERROR(Table134567[[#This Row],[Column7]]/Table134567[[#This Row],[2012]],"0%")</f>
        <v>0</v>
      </c>
      <c r="N29" s="51">
        <f>Table134567[[#This Row],[Column1]]+Table134567[[#This Row],[Column3]]+Table134567[[#This Row],[Column5]]+Table134567[[#This Row],[Column7]]</f>
        <v>0</v>
      </c>
      <c r="O29" s="23">
        <f>Table134567[[#This Row],[2009]]+Table134567[[#This Row],[2010]]+Table134567[[#This Row],[2011]]+Table134567[[#This Row],[2012]]</f>
        <v>4</v>
      </c>
      <c r="P29" s="24">
        <f>_xlfn.IFERROR(Table134567[[#This Row],[Column9]]/Table134567[[#This Row],[Total]],"0%")</f>
        <v>0</v>
      </c>
    </row>
    <row r="30" spans="1:16" ht="14.25">
      <c r="A30" s="9" t="s">
        <v>50</v>
      </c>
      <c r="B30" s="32"/>
      <c r="C30" s="22"/>
      <c r="D30" s="25" t="str">
        <f>_xlfn.IFERROR(Table134567[[#This Row],[Column1]]/[2009],"0%")</f>
        <v>0%</v>
      </c>
      <c r="E30" s="66"/>
      <c r="F30" s="22"/>
      <c r="G30" s="65" t="str">
        <f>_xlfn.IFERROR(Table134567[[#This Row],[Column3]]/Table134567[[#This Row],[2010]],"0%")</f>
        <v>0%</v>
      </c>
      <c r="H30" s="52"/>
      <c r="I30" s="22"/>
      <c r="J30" s="25" t="str">
        <f>_xlfn.IFERROR(Table134567[[#This Row],[Column5]]/Table134567[[#This Row],[2011]],"0%")</f>
        <v>0%</v>
      </c>
      <c r="K30" s="66"/>
      <c r="L30" s="22"/>
      <c r="M30" s="65" t="str">
        <f>_xlfn.IFERROR(Table134567[[#This Row],[Column7]]/Table134567[[#This Row],[2012]],"0%")</f>
        <v>0%</v>
      </c>
      <c r="N30" s="52">
        <f>Table134567[[#This Row],[Column1]]+Table134567[[#This Row],[Column3]]+Table134567[[#This Row],[Column5]]+Table134567[[#This Row],[Column7]]</f>
        <v>0</v>
      </c>
      <c r="O30" s="22">
        <f>Table134567[[#This Row],[2009]]+Table134567[[#This Row],[2010]]+Table134567[[#This Row],[2011]]+Table134567[[#This Row],[2012]]</f>
        <v>0</v>
      </c>
      <c r="P30" s="25" t="str">
        <f>_xlfn.IFERROR(Table134567[[#This Row],[Column9]]/Table134567[[#This Row],[Total]],"0%")</f>
        <v>0%</v>
      </c>
    </row>
    <row r="31" spans="1:16" ht="14.25">
      <c r="A31" s="9" t="s">
        <v>11</v>
      </c>
      <c r="B31" s="31"/>
      <c r="C31" s="23"/>
      <c r="D31" s="25" t="str">
        <f>_xlfn.IFERROR(Table134567[[#This Row],[Column1]]/[2009],"0%")</f>
        <v>0%</v>
      </c>
      <c r="E31" s="67"/>
      <c r="F31" s="23"/>
      <c r="G31" s="65" t="str">
        <f>_xlfn.IFERROR(Table134567[[#This Row],[Column3]]/Table134567[[#This Row],[2010]],"0%")</f>
        <v>0%</v>
      </c>
      <c r="H31" s="51"/>
      <c r="I31" s="23"/>
      <c r="J31" s="25" t="str">
        <f>_xlfn.IFERROR(Table134567[[#This Row],[Column5]]/Table134567[[#This Row],[2011]],"0%")</f>
        <v>0%</v>
      </c>
      <c r="K31" s="67">
        <v>0</v>
      </c>
      <c r="L31" s="23">
        <v>12</v>
      </c>
      <c r="M31" s="68">
        <f>_xlfn.IFERROR(Table134567[[#This Row],[Column7]]/Table134567[[#This Row],[2012]],"0%")</f>
        <v>0</v>
      </c>
      <c r="N31" s="51">
        <f>Table134567[[#This Row],[Column1]]+Table134567[[#This Row],[Column3]]+Table134567[[#This Row],[Column5]]+Table134567[[#This Row],[Column7]]</f>
        <v>0</v>
      </c>
      <c r="O31" s="23">
        <f>Table134567[[#This Row],[2009]]+Table134567[[#This Row],[2010]]+Table134567[[#This Row],[2011]]+Table134567[[#This Row],[2012]]</f>
        <v>12</v>
      </c>
      <c r="P31" s="24">
        <f>_xlfn.IFERROR(Table134567[[#This Row],[Column9]]/Table134567[[#This Row],[Total]],"0%")</f>
        <v>0</v>
      </c>
    </row>
    <row r="32" spans="1:16" ht="14.25">
      <c r="A32" s="9" t="s">
        <v>13</v>
      </c>
      <c r="B32" s="31"/>
      <c r="C32" s="23"/>
      <c r="D32" s="25" t="str">
        <f>_xlfn.IFERROR(Table134567[[#This Row],[Column1]]/[2009],"0%")</f>
        <v>0%</v>
      </c>
      <c r="E32" s="67">
        <v>5</v>
      </c>
      <c r="F32" s="23">
        <v>10</v>
      </c>
      <c r="G32" s="68">
        <f>_xlfn.IFERROR(Table134567[[#This Row],[Column3]]/Table134567[[#This Row],[2010]],"0%")</f>
        <v>0.5</v>
      </c>
      <c r="H32" s="51">
        <v>7</v>
      </c>
      <c r="I32" s="23">
        <v>14</v>
      </c>
      <c r="J32" s="24">
        <f>_xlfn.IFERROR(Table134567[[#This Row],[Column5]]/Table134567[[#This Row],[2011]],"0%")</f>
        <v>0.5</v>
      </c>
      <c r="K32" s="67"/>
      <c r="L32" s="23"/>
      <c r="M32" s="65" t="str">
        <f>_xlfn.IFERROR(Table134567[[#This Row],[Column7]]/Table134567[[#This Row],[2012]],"0%")</f>
        <v>0%</v>
      </c>
      <c r="N32" s="51">
        <f>Table134567[[#This Row],[Column1]]+Table134567[[#This Row],[Column3]]+Table134567[[#This Row],[Column5]]+Table134567[[#This Row],[Column7]]</f>
        <v>12</v>
      </c>
      <c r="O32" s="23">
        <f>Table134567[[#This Row],[2009]]+Table134567[[#This Row],[2010]]+Table134567[[#This Row],[2011]]+Table134567[[#This Row],[2012]]</f>
        <v>24</v>
      </c>
      <c r="P32" s="24">
        <f>_xlfn.IFERROR(Table134567[[#This Row],[Column9]]/Table134567[[#This Row],[Total]],"0%")</f>
        <v>0.5</v>
      </c>
    </row>
    <row r="33" spans="1:16" ht="14.25">
      <c r="A33" s="9" t="s">
        <v>15</v>
      </c>
      <c r="B33" s="31"/>
      <c r="C33" s="23"/>
      <c r="D33" s="25" t="str">
        <f>_xlfn.IFERROR(Table134567[[#This Row],[Column1]]/[2009],"0%")</f>
        <v>0%</v>
      </c>
      <c r="E33" s="67"/>
      <c r="F33" s="23"/>
      <c r="G33" s="65" t="str">
        <f>_xlfn.IFERROR(Table134567[[#This Row],[Column3]]/Table134567[[#This Row],[2010]],"0%")</f>
        <v>0%</v>
      </c>
      <c r="H33" s="51">
        <v>0</v>
      </c>
      <c r="I33" s="23">
        <v>2</v>
      </c>
      <c r="J33" s="24">
        <f>_xlfn.IFERROR(Table134567[[#This Row],[Column5]]/Table134567[[#This Row],[2011]],"0%")</f>
        <v>0</v>
      </c>
      <c r="K33" s="67">
        <v>0</v>
      </c>
      <c r="L33" s="23">
        <v>1</v>
      </c>
      <c r="M33" s="68">
        <f>_xlfn.IFERROR(Table134567[[#This Row],[Column7]]/Table134567[[#This Row],[2012]],"0%")</f>
        <v>0</v>
      </c>
      <c r="N33" s="51">
        <f>Table134567[[#This Row],[Column1]]+Table134567[[#This Row],[Column3]]+Table134567[[#This Row],[Column5]]+Table134567[[#This Row],[Column7]]</f>
        <v>0</v>
      </c>
      <c r="O33" s="23">
        <f>Table134567[[#This Row],[2009]]+Table134567[[#This Row],[2010]]+Table134567[[#This Row],[2011]]+Table134567[[#This Row],[2012]]</f>
        <v>3</v>
      </c>
      <c r="P33" s="24">
        <f>_xlfn.IFERROR(Table134567[[#This Row],[Column9]]/Table134567[[#This Row],[Total]],"0%")</f>
        <v>0</v>
      </c>
    </row>
    <row r="34" spans="1:16" ht="14.25">
      <c r="A34" s="9" t="s">
        <v>49</v>
      </c>
      <c r="B34" s="31"/>
      <c r="C34" s="23"/>
      <c r="D34" s="25" t="str">
        <f>_xlfn.IFERROR(Table134567[[#This Row],[Column1]]/[2009],"0%")</f>
        <v>0%</v>
      </c>
      <c r="E34" s="67"/>
      <c r="F34" s="23"/>
      <c r="G34" s="65" t="str">
        <f>_xlfn.IFERROR(Table134567[[#This Row],[Column3]]/Table134567[[#This Row],[2010]],"0%")</f>
        <v>0%</v>
      </c>
      <c r="H34" s="51"/>
      <c r="I34" s="23"/>
      <c r="J34" s="25" t="str">
        <f>_xlfn.IFERROR(Table134567[[#This Row],[Column5]]/Table134567[[#This Row],[2011]],"0%")</f>
        <v>0%</v>
      </c>
      <c r="K34" s="67"/>
      <c r="L34" s="23"/>
      <c r="M34" s="65" t="str">
        <f>_xlfn.IFERROR(Table134567[[#This Row],[Column7]]/Table134567[[#This Row],[2012]],"0%")</f>
        <v>0%</v>
      </c>
      <c r="N34" s="51">
        <f>Table134567[[#This Row],[Column1]]+Table134567[[#This Row],[Column3]]+Table134567[[#This Row],[Column5]]+Table134567[[#This Row],[Column7]]</f>
        <v>0</v>
      </c>
      <c r="O34" s="23">
        <f>Table134567[[#This Row],[2009]]+Table134567[[#This Row],[2010]]+Table134567[[#This Row],[2011]]+Table134567[[#This Row],[2012]]</f>
        <v>0</v>
      </c>
      <c r="P34" s="24" t="str">
        <f>_xlfn.IFERROR(Table134567[[#This Row],[Column9]]/Table134567[[#This Row],[Total]],"0%")</f>
        <v>0%</v>
      </c>
    </row>
    <row r="35" spans="1:16" ht="14.25">
      <c r="A35" s="9" t="s">
        <v>48</v>
      </c>
      <c r="B35" s="32"/>
      <c r="C35" s="22"/>
      <c r="D35" s="25" t="str">
        <f>_xlfn.IFERROR(Table134567[[#This Row],[Column1]]/[2009],"0%")</f>
        <v>0%</v>
      </c>
      <c r="E35" s="66"/>
      <c r="F35" s="22"/>
      <c r="G35" s="65" t="str">
        <f>_xlfn.IFERROR(Table134567[[#This Row],[Column3]]/Table134567[[#This Row],[2010]],"0%")</f>
        <v>0%</v>
      </c>
      <c r="H35" s="52"/>
      <c r="I35" s="22"/>
      <c r="J35" s="25" t="str">
        <f>_xlfn.IFERROR(Table134567[[#This Row],[Column5]]/Table134567[[#This Row],[2011]],"0%")</f>
        <v>0%</v>
      </c>
      <c r="K35" s="66"/>
      <c r="L35" s="22"/>
      <c r="M35" s="65" t="str">
        <f>_xlfn.IFERROR(Table134567[[#This Row],[Column7]]/Table134567[[#This Row],[2012]],"0%")</f>
        <v>0%</v>
      </c>
      <c r="N35" s="52">
        <f>Table134567[[#This Row],[Column1]]+Table134567[[#This Row],[Column3]]+Table134567[[#This Row],[Column5]]+Table134567[[#This Row],[Column7]]</f>
        <v>0</v>
      </c>
      <c r="O35" s="22">
        <f>Table134567[[#This Row],[2009]]+Table134567[[#This Row],[2010]]+Table134567[[#This Row],[2011]]+Table134567[[#This Row],[2012]]</f>
        <v>0</v>
      </c>
      <c r="P35" s="25" t="str">
        <f>_xlfn.IFERROR(Table134567[[#This Row],[Column9]]/Table134567[[#This Row],[Total]],"0%")</f>
        <v>0%</v>
      </c>
    </row>
    <row r="36" spans="1:16" ht="14.25">
      <c r="A36" s="9" t="s">
        <v>4</v>
      </c>
      <c r="B36" s="85">
        <f>SUM(B4:B35)</f>
        <v>0</v>
      </c>
      <c r="C36" s="36">
        <f>SUM(C4:C35)</f>
        <v>176</v>
      </c>
      <c r="D36" s="37">
        <f>_xlfn.IFERROR(Table134567[[#This Row],[Column1]]/[2009],"0%")</f>
        <v>0</v>
      </c>
      <c r="E36" s="85">
        <f>SUM(E4:E35)</f>
        <v>648</v>
      </c>
      <c r="F36" s="36">
        <f>SUM(F4:F35)</f>
        <v>1506</v>
      </c>
      <c r="G36" s="77">
        <f>_xlfn.IFERROR(Table134567[[#This Row],[Column3]]/Table134567[[#This Row],[2010]],"0%")</f>
        <v>0.4302788844621514</v>
      </c>
      <c r="H36" s="85">
        <f>SUM(H4:H35)</f>
        <v>40</v>
      </c>
      <c r="I36" s="36">
        <f>SUM(I4:I35)</f>
        <v>231</v>
      </c>
      <c r="J36" s="37">
        <f>_xlfn.IFERROR(Table134567[[#This Row],[Column5]]/Table134567[[#This Row],[2011]],"0%")</f>
        <v>0.17316017316017315</v>
      </c>
      <c r="K36" s="85">
        <f>SUM(K4:K35)</f>
        <v>106</v>
      </c>
      <c r="L36" s="36">
        <f>SUM(L4:L35)</f>
        <v>339</v>
      </c>
      <c r="M36" s="77">
        <f>_xlfn.IFERROR(Table134567[[#This Row],[Column7]]/Table134567[[#This Row],[2012]],"0%")</f>
        <v>0.31268436578171094</v>
      </c>
      <c r="N36" s="85">
        <f>SUM(N4:N35)</f>
        <v>794</v>
      </c>
      <c r="O36" s="36">
        <f>SUM(O4:O35)</f>
        <v>2252</v>
      </c>
      <c r="P36" s="37">
        <f>_xlfn.IFERROR(Table134567[[#This Row],[Column9]]/Table134567[[#This Row],[Total]],"0%")</f>
        <v>0.35257548845470693</v>
      </c>
    </row>
  </sheetData>
  <printOptions/>
  <pageMargins left="0.25" right="0.25" top="0.25" bottom="0.25" header="0.3" footer="0.3"/>
  <pageSetup horizontalDpi="600" verticalDpi="600" orientation="landscape" paperSize="5" scale="115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 topLeftCell="A1">
      <selection activeCell="O36" sqref="O36"/>
    </sheetView>
  </sheetViews>
  <sheetFormatPr defaultColWidth="9.00390625" defaultRowHeight="14.25"/>
  <cols>
    <col min="1" max="1" width="18.625" style="0" customWidth="1"/>
    <col min="2" max="3" width="7.75390625" style="0" customWidth="1"/>
    <col min="4" max="4" width="7.75390625" style="2" customWidth="1"/>
    <col min="5" max="6" width="7.75390625" style="0" customWidth="1"/>
    <col min="7" max="7" width="7.75390625" style="2" customWidth="1"/>
    <col min="8" max="9" width="7.75390625" style="0" customWidth="1"/>
    <col min="10" max="10" width="7.75390625" style="2" customWidth="1"/>
    <col min="11" max="12" width="7.75390625" style="0" customWidth="1"/>
    <col min="13" max="13" width="7.75390625" style="2" customWidth="1"/>
    <col min="14" max="16" width="7.75390625" style="0" customWidth="1"/>
  </cols>
  <sheetData>
    <row r="1" spans="1:2" ht="18">
      <c r="A1" s="5" t="s">
        <v>75</v>
      </c>
      <c r="B1" s="6" t="s">
        <v>86</v>
      </c>
    </row>
    <row r="2" spans="1:16" ht="14.25">
      <c r="A2" s="3" t="s">
        <v>20</v>
      </c>
      <c r="B2" s="10" t="s">
        <v>22</v>
      </c>
      <c r="C2" s="11" t="s">
        <v>0</v>
      </c>
      <c r="D2" s="47" t="s">
        <v>23</v>
      </c>
      <c r="E2" s="60" t="s">
        <v>24</v>
      </c>
      <c r="F2" s="11" t="s">
        <v>1</v>
      </c>
      <c r="G2" s="61" t="s">
        <v>25</v>
      </c>
      <c r="H2" s="12" t="s">
        <v>26</v>
      </c>
      <c r="I2" s="11" t="s">
        <v>2</v>
      </c>
      <c r="J2" s="47" t="s">
        <v>27</v>
      </c>
      <c r="K2" s="60" t="s">
        <v>28</v>
      </c>
      <c r="L2" s="11" t="s">
        <v>3</v>
      </c>
      <c r="M2" s="61" t="s">
        <v>29</v>
      </c>
      <c r="N2" s="12" t="s">
        <v>30</v>
      </c>
      <c r="O2" s="11" t="s">
        <v>4</v>
      </c>
      <c r="P2" s="12" t="s">
        <v>31</v>
      </c>
    </row>
    <row r="3" spans="1:16" s="1" customFormat="1" ht="12" customHeight="1">
      <c r="A3" s="4">
        <v>0</v>
      </c>
      <c r="B3" s="15" t="s">
        <v>17</v>
      </c>
      <c r="C3" s="16" t="s">
        <v>18</v>
      </c>
      <c r="D3" s="48" t="s">
        <v>19</v>
      </c>
      <c r="E3" s="62" t="s">
        <v>17</v>
      </c>
      <c r="F3" s="16" t="s">
        <v>18</v>
      </c>
      <c r="G3" s="63" t="s">
        <v>19</v>
      </c>
      <c r="H3" s="49" t="s">
        <v>17</v>
      </c>
      <c r="I3" s="16" t="s">
        <v>18</v>
      </c>
      <c r="J3" s="48" t="s">
        <v>19</v>
      </c>
      <c r="K3" s="70" t="s">
        <v>17</v>
      </c>
      <c r="L3" s="16" t="s">
        <v>18</v>
      </c>
      <c r="M3" s="71" t="s">
        <v>19</v>
      </c>
      <c r="N3" s="49" t="s">
        <v>17</v>
      </c>
      <c r="O3" s="17" t="s">
        <v>18</v>
      </c>
      <c r="P3" s="18" t="s">
        <v>19</v>
      </c>
    </row>
    <row r="4" spans="1:16" s="1" customFormat="1" ht="14.25">
      <c r="A4" s="7" t="s">
        <v>32</v>
      </c>
      <c r="B4" s="30"/>
      <c r="C4" s="19"/>
      <c r="D4" s="20" t="str">
        <f>_xlfn.IFERROR(Table1345678[[#This Row],[Column1]]/[2009],"0%")</f>
        <v>0%</v>
      </c>
      <c r="E4" s="64"/>
      <c r="F4" s="19"/>
      <c r="G4" s="65" t="str">
        <f>_xlfn.IFERROR(Table1345678[[#This Row],[Column3]]/Table1345678[[#This Row],[2010]],"0%")</f>
        <v>0%</v>
      </c>
      <c r="H4" s="50"/>
      <c r="I4" s="19"/>
      <c r="J4" s="20" t="str">
        <f>_xlfn.IFERROR(Table1345678[[#This Row],[Column5]]/Table1345678[[#This Row],[2011]],"0%")</f>
        <v>0%</v>
      </c>
      <c r="K4" s="72"/>
      <c r="L4" s="19"/>
      <c r="M4" s="73" t="str">
        <f>_xlfn.IFERROR(Table1345678[[#This Row],[Column7]]/Table1345678[[#This Row],[2012]],"0%")</f>
        <v>0%</v>
      </c>
      <c r="N4" s="50">
        <f>Table1345678[[#This Row],[Column1]]+Table1345678[[#This Row],[Column3]]+Table1345678[[#This Row],[Column5]]+Table1345678[[#This Row],[Column7]]</f>
        <v>0</v>
      </c>
      <c r="O4" s="19">
        <f>Table1345678[[#This Row],[2009]]+Table1345678[[#This Row],[2010]]+Table1345678[[#This Row],[2011]]+Table1345678[[#This Row],[2012]]</f>
        <v>0</v>
      </c>
      <c r="P4" s="20" t="str">
        <f>_xlfn.IFERROR(Table1345678[[#This Row],[Column9]]/Table1345678[[#This Row],[Total]],"0%")</f>
        <v>0%</v>
      </c>
    </row>
    <row r="5" spans="1:16" ht="14.25">
      <c r="A5" s="9" t="s">
        <v>14</v>
      </c>
      <c r="B5" s="31"/>
      <c r="C5" s="23"/>
      <c r="D5" s="25" t="str">
        <f>_xlfn.IFERROR(Table1345678[[#This Row],[Column1]]/[2009],"0%")</f>
        <v>0%</v>
      </c>
      <c r="E5" s="66"/>
      <c r="F5" s="22"/>
      <c r="G5" s="65" t="str">
        <f>_xlfn.IFERROR(Table1345678[[#This Row],[Column3]]/Table1345678[[#This Row],[2010]],"0%")</f>
        <v>0%</v>
      </c>
      <c r="H5" s="51">
        <v>310</v>
      </c>
      <c r="I5" s="23">
        <v>310</v>
      </c>
      <c r="J5" s="24">
        <f>_xlfn.IFERROR(Table1345678[[#This Row],[Column5]]/Table1345678[[#This Row],[2011]],"0%")</f>
        <v>1</v>
      </c>
      <c r="K5" s="67"/>
      <c r="L5" s="23"/>
      <c r="M5" s="65" t="str">
        <f>_xlfn.IFERROR(Table1345678[[#This Row],[Column7]]/Table1345678[[#This Row],[2012]],"0%")</f>
        <v>0%</v>
      </c>
      <c r="N5" s="51">
        <f>Table1345678[[#This Row],[Column1]]+Table1345678[[#This Row],[Column3]]+Table1345678[[#This Row],[Column5]]+Table1345678[[#This Row],[Column7]]</f>
        <v>310</v>
      </c>
      <c r="O5" s="23">
        <f>Table1345678[[#This Row],[2009]]+Table1345678[[#This Row],[2010]]+Table1345678[[#This Row],[2011]]+Table1345678[[#This Row],[2012]]</f>
        <v>310</v>
      </c>
      <c r="P5" s="24">
        <f>_xlfn.IFERROR(Table1345678[[#This Row],[Column9]]/Table1345678[[#This Row],[Total]],"0%")</f>
        <v>1</v>
      </c>
    </row>
    <row r="6" spans="1:16" ht="14.25">
      <c r="A6" s="9" t="s">
        <v>33</v>
      </c>
      <c r="B6" s="32"/>
      <c r="C6" s="22"/>
      <c r="D6" s="20" t="str">
        <f>_xlfn.IFERROR(Table1345678[[#This Row],[Column1]]/[2009],"0%")</f>
        <v>0%</v>
      </c>
      <c r="E6" s="72"/>
      <c r="F6" s="22"/>
      <c r="G6" s="73" t="str">
        <f>_xlfn.IFERROR(Table1345678[[#This Row],[Column3]]/Table1345678[[#This Row],[2010]],"0%")</f>
        <v>0%</v>
      </c>
      <c r="H6" s="50"/>
      <c r="I6" s="22"/>
      <c r="J6" s="20" t="str">
        <f>_xlfn.IFERROR(Table1345678[[#This Row],[Column5]]/Table1345678[[#This Row],[2011]],"0%")</f>
        <v>0%</v>
      </c>
      <c r="K6" s="72"/>
      <c r="L6" s="22"/>
      <c r="M6" s="73" t="str">
        <f>_xlfn.IFERROR(Table1345678[[#This Row],[Column7]]/Table1345678[[#This Row],[2012]],"0%")</f>
        <v>0%</v>
      </c>
      <c r="N6" s="50">
        <f>Table1345678[[#This Row],[Column1]]+Table1345678[[#This Row],[Column3]]+Table1345678[[#This Row],[Column5]]+Table1345678[[#This Row],[Column7]]</f>
        <v>0</v>
      </c>
      <c r="O6" s="22">
        <f>Table1345678[[#This Row],[2009]]+Table1345678[[#This Row],[2010]]+Table1345678[[#This Row],[2011]]+Table1345678[[#This Row],[2012]]</f>
        <v>0</v>
      </c>
      <c r="P6" s="20" t="str">
        <f>_xlfn.IFERROR(Table1345678[[#This Row],[Column9]]/Table1345678[[#This Row],[Total]],"0%")</f>
        <v>0%</v>
      </c>
    </row>
    <row r="7" spans="1:16" ht="14.25">
      <c r="A7" s="9" t="s">
        <v>34</v>
      </c>
      <c r="B7" s="32"/>
      <c r="C7" s="22"/>
      <c r="D7" s="20" t="str">
        <f>_xlfn.IFERROR(Table1345678[[#This Row],[Column1]]/[2009],"0%")</f>
        <v>0%</v>
      </c>
      <c r="E7" s="72"/>
      <c r="F7" s="22"/>
      <c r="G7" s="73" t="str">
        <f>_xlfn.IFERROR(Table1345678[[#This Row],[Column3]]/Table1345678[[#This Row],[2010]],"0%")</f>
        <v>0%</v>
      </c>
      <c r="H7" s="50"/>
      <c r="I7" s="22"/>
      <c r="J7" s="20" t="str">
        <f>_xlfn.IFERROR(Table1345678[[#This Row],[Column5]]/Table1345678[[#This Row],[2011]],"0%")</f>
        <v>0%</v>
      </c>
      <c r="K7" s="72"/>
      <c r="L7" s="22"/>
      <c r="M7" s="73" t="str">
        <f>_xlfn.IFERROR(Table1345678[[#This Row],[Column7]]/Table1345678[[#This Row],[2012]],"0%")</f>
        <v>0%</v>
      </c>
      <c r="N7" s="50">
        <f>Table1345678[[#This Row],[Column1]]+Table1345678[[#This Row],[Column3]]+Table1345678[[#This Row],[Column5]]+Table1345678[[#This Row],[Column7]]</f>
        <v>0</v>
      </c>
      <c r="O7" s="22">
        <f>Table1345678[[#This Row],[2009]]+Table1345678[[#This Row],[2010]]+Table1345678[[#This Row],[2011]]+Table1345678[[#This Row],[2012]]</f>
        <v>0</v>
      </c>
      <c r="P7" s="20" t="str">
        <f>_xlfn.IFERROR(Table1345678[[#This Row],[Column9]]/Table1345678[[#This Row],[Total]],"0%")</f>
        <v>0%</v>
      </c>
    </row>
    <row r="8" spans="1:16" ht="14.25">
      <c r="A8" s="9" t="s">
        <v>35</v>
      </c>
      <c r="B8" s="32"/>
      <c r="C8" s="22"/>
      <c r="D8" s="25" t="str">
        <f>_xlfn.IFERROR(Table1345678[[#This Row],[Column1]]/[2009],"0%")</f>
        <v>0%</v>
      </c>
      <c r="E8" s="66"/>
      <c r="F8" s="22"/>
      <c r="G8" s="65" t="str">
        <f>_xlfn.IFERROR(Table1345678[[#This Row],[Column3]]/Table1345678[[#This Row],[2010]],"0%")</f>
        <v>0%</v>
      </c>
      <c r="H8" s="52"/>
      <c r="I8" s="22"/>
      <c r="J8" s="25" t="str">
        <f>_xlfn.IFERROR(Table1345678[[#This Row],[Column5]]/Table1345678[[#This Row],[2011]],"0%")</f>
        <v>0%</v>
      </c>
      <c r="K8" s="66"/>
      <c r="L8" s="22"/>
      <c r="M8" s="65" t="str">
        <f>_xlfn.IFERROR(Table1345678[[#This Row],[Column7]]/Table1345678[[#This Row],[2012]],"0%")</f>
        <v>0%</v>
      </c>
      <c r="N8" s="52">
        <f>Table1345678[[#This Row],[Column1]]+Table1345678[[#This Row],[Column3]]+Table1345678[[#This Row],[Column5]]+Table1345678[[#This Row],[Column7]]</f>
        <v>0</v>
      </c>
      <c r="O8" s="22">
        <f>Table1345678[[#This Row],[2009]]+Table1345678[[#This Row],[2010]]+Table1345678[[#This Row],[2011]]+Table1345678[[#This Row],[2012]]</f>
        <v>0</v>
      </c>
      <c r="P8" s="25" t="str">
        <f>_xlfn.IFERROR(Table1345678[[#This Row],[Column9]]/Table1345678[[#This Row],[Total]],"0%")</f>
        <v>0%</v>
      </c>
    </row>
    <row r="9" spans="1:16" ht="14.25">
      <c r="A9" s="9" t="s">
        <v>5</v>
      </c>
      <c r="B9" s="31"/>
      <c r="C9" s="23"/>
      <c r="D9" s="25" t="str">
        <f>_xlfn.IFERROR(Table1345678[[#This Row],[Column1]]/[2009],"0%")</f>
        <v>0%</v>
      </c>
      <c r="E9" s="67">
        <v>2591</v>
      </c>
      <c r="F9" s="23">
        <v>2591</v>
      </c>
      <c r="G9" s="68">
        <f>_xlfn.IFERROR(Table1345678[[#This Row],[Column3]]/Table1345678[[#This Row],[2010]],"0%")</f>
        <v>1</v>
      </c>
      <c r="H9" s="51"/>
      <c r="I9" s="23"/>
      <c r="J9" s="25" t="str">
        <f>_xlfn.IFERROR(Table1345678[[#This Row],[Column5]]/Table1345678[[#This Row],[2011]],"0%")</f>
        <v>0%</v>
      </c>
      <c r="K9" s="67"/>
      <c r="L9" s="23"/>
      <c r="M9" s="65" t="str">
        <f>_xlfn.IFERROR(Table1345678[[#This Row],[Column7]]/Table1345678[[#This Row],[2012]],"0%")</f>
        <v>0%</v>
      </c>
      <c r="N9" s="51">
        <f>Table1345678[[#This Row],[Column1]]+Table1345678[[#This Row],[Column3]]+Table1345678[[#This Row],[Column5]]+Table1345678[[#This Row],[Column7]]</f>
        <v>2591</v>
      </c>
      <c r="O9" s="23">
        <f>Table1345678[[#This Row],[2009]]+Table1345678[[#This Row],[2010]]+Table1345678[[#This Row],[2011]]+Table1345678[[#This Row],[2012]]</f>
        <v>2591</v>
      </c>
      <c r="P9" s="24">
        <f>_xlfn.IFERROR(Table1345678[[#This Row],[Column9]]/Table1345678[[#This Row],[Total]],"0%")</f>
        <v>1</v>
      </c>
    </row>
    <row r="10" spans="1:16" ht="14.25">
      <c r="A10" s="9" t="s">
        <v>12</v>
      </c>
      <c r="B10" s="31"/>
      <c r="C10" s="23"/>
      <c r="D10" s="25" t="str">
        <f>_xlfn.IFERROR(Table1345678[[#This Row],[Column1]]/[2009],"0%")</f>
        <v>0%</v>
      </c>
      <c r="E10" s="67">
        <v>1074</v>
      </c>
      <c r="F10" s="23">
        <v>1074</v>
      </c>
      <c r="G10" s="68">
        <f>_xlfn.IFERROR(Table1345678[[#This Row],[Column3]]/Table1345678[[#This Row],[2010]],"0%")</f>
        <v>1</v>
      </c>
      <c r="H10" s="51">
        <v>1234</v>
      </c>
      <c r="I10" s="23">
        <v>1234</v>
      </c>
      <c r="J10" s="24">
        <f>_xlfn.IFERROR(Table1345678[[#This Row],[Column5]]/Table1345678[[#This Row],[2011]],"0%")</f>
        <v>1</v>
      </c>
      <c r="K10" s="67"/>
      <c r="L10" s="23"/>
      <c r="M10" s="65" t="str">
        <f>_xlfn.IFERROR(Table1345678[[#This Row],[Column7]]/Table1345678[[#This Row],[2012]],"0%")</f>
        <v>0%</v>
      </c>
      <c r="N10" s="51">
        <f>Table1345678[[#This Row],[Column1]]+Table1345678[[#This Row],[Column3]]+Table1345678[[#This Row],[Column5]]+Table1345678[[#This Row],[Column7]]</f>
        <v>2308</v>
      </c>
      <c r="O10" s="23">
        <f>Table1345678[[#This Row],[2009]]+Table1345678[[#This Row],[2010]]+Table1345678[[#This Row],[2011]]+Table1345678[[#This Row],[2012]]</f>
        <v>2308</v>
      </c>
      <c r="P10" s="24">
        <f>_xlfn.IFERROR(Table1345678[[#This Row],[Column9]]/Table1345678[[#This Row],[Total]],"0%")</f>
        <v>1</v>
      </c>
    </row>
    <row r="11" spans="1:16" ht="14.25">
      <c r="A11" s="9" t="s">
        <v>8</v>
      </c>
      <c r="B11" s="31">
        <v>1729</v>
      </c>
      <c r="C11" s="23">
        <v>1729</v>
      </c>
      <c r="D11" s="24">
        <f>_xlfn.IFERROR(Table1345678[[#This Row],[Column1]]/[2009],"0%")</f>
        <v>1</v>
      </c>
      <c r="E11" s="67">
        <v>2130</v>
      </c>
      <c r="F11" s="23">
        <v>2130</v>
      </c>
      <c r="G11" s="68">
        <f>_xlfn.IFERROR(Table1345678[[#This Row],[Column3]]/Table1345678[[#This Row],[2010]],"0%")</f>
        <v>1</v>
      </c>
      <c r="H11" s="51">
        <v>824</v>
      </c>
      <c r="I11" s="23">
        <v>824</v>
      </c>
      <c r="J11" s="24">
        <f>_xlfn.IFERROR(Table1345678[[#This Row],[Column5]]/Table1345678[[#This Row],[2011]],"0%")</f>
        <v>1</v>
      </c>
      <c r="K11" s="67"/>
      <c r="L11" s="23"/>
      <c r="M11" s="65" t="str">
        <f>_xlfn.IFERROR(Table1345678[[#This Row],[Column7]]/Table1345678[[#This Row],[2012]],"0%")</f>
        <v>0%</v>
      </c>
      <c r="N11" s="51">
        <f>Table1345678[[#This Row],[Column1]]+Table1345678[[#This Row],[Column3]]+Table1345678[[#This Row],[Column5]]+Table1345678[[#This Row],[Column7]]</f>
        <v>4683</v>
      </c>
      <c r="O11" s="23">
        <f>Table1345678[[#This Row],[2009]]+Table1345678[[#This Row],[2010]]+Table1345678[[#This Row],[2011]]+Table1345678[[#This Row],[2012]]</f>
        <v>4683</v>
      </c>
      <c r="P11" s="24">
        <f>_xlfn.IFERROR(Table1345678[[#This Row],[Column9]]/Table1345678[[#This Row],[Total]],"0%")</f>
        <v>1</v>
      </c>
    </row>
    <row r="12" spans="1:16" s="14" customFormat="1" ht="14.25">
      <c r="A12" s="13" t="s">
        <v>36</v>
      </c>
      <c r="B12" s="33"/>
      <c r="C12" s="27"/>
      <c r="D12" s="25" t="str">
        <f>_xlfn.IFERROR(Table1345678[[#This Row],[Column1]]/[2009],"0%")</f>
        <v>0%</v>
      </c>
      <c r="E12" s="74"/>
      <c r="F12" s="27"/>
      <c r="G12" s="65" t="str">
        <f>_xlfn.IFERROR(Table1345678[[#This Row],[Column3]]/Table1345678[[#This Row],[2010]],"0%")</f>
        <v>0%</v>
      </c>
      <c r="H12" s="53">
        <v>58</v>
      </c>
      <c r="I12" s="27">
        <v>58</v>
      </c>
      <c r="J12" s="28">
        <f>_xlfn.IFERROR(Table1345678[[#This Row],[Column5]]/Table1345678[[#This Row],[2011]],"0%")</f>
        <v>1</v>
      </c>
      <c r="K12" s="74">
        <v>2555</v>
      </c>
      <c r="L12" s="27">
        <v>2555</v>
      </c>
      <c r="M12" s="75">
        <f>_xlfn.IFERROR(Table1345678[[#This Row],[Column7]]/Table1345678[[#This Row],[2012]],"0%")</f>
        <v>1</v>
      </c>
      <c r="N12" s="53">
        <f>Table1345678[[#This Row],[Column1]]+Table1345678[[#This Row],[Column3]]+Table1345678[[#This Row],[Column5]]+Table1345678[[#This Row],[Column7]]</f>
        <v>2613</v>
      </c>
      <c r="O12" s="27">
        <f>Table1345678[[#This Row],[2009]]+Table1345678[[#This Row],[2010]]+Table1345678[[#This Row],[2011]]+Table1345678[[#This Row],[2012]]</f>
        <v>2613</v>
      </c>
      <c r="P12" s="28">
        <f>_xlfn.IFERROR(Table1345678[[#This Row],[Column9]]/Table1345678[[#This Row],[Total]],"0%")</f>
        <v>1</v>
      </c>
    </row>
    <row r="13" spans="1:16" ht="14.25">
      <c r="A13" s="9" t="s">
        <v>37</v>
      </c>
      <c r="B13" s="32"/>
      <c r="C13" s="22"/>
      <c r="D13" s="25" t="str">
        <f>_xlfn.IFERROR(Table1345678[[#This Row],[Column1]]/[2009],"0%")</f>
        <v>0%</v>
      </c>
      <c r="E13" s="66"/>
      <c r="F13" s="22"/>
      <c r="G13" s="65" t="str">
        <f>_xlfn.IFERROR(Table1345678[[#This Row],[Column3]]/Table1345678[[#This Row],[2010]],"0%")</f>
        <v>0%</v>
      </c>
      <c r="H13" s="52"/>
      <c r="I13" s="22"/>
      <c r="J13" s="25" t="str">
        <f>_xlfn.IFERROR(Table1345678[[#This Row],[Column5]]/Table1345678[[#This Row],[2011]],"0%")</f>
        <v>0%</v>
      </c>
      <c r="K13" s="66"/>
      <c r="L13" s="22"/>
      <c r="M13" s="65" t="str">
        <f>_xlfn.IFERROR(Table1345678[[#This Row],[Column7]]/Table1345678[[#This Row],[2012]],"0%")</f>
        <v>0%</v>
      </c>
      <c r="N13" s="52">
        <f>Table1345678[[#This Row],[Column1]]+Table1345678[[#This Row],[Column3]]+Table1345678[[#This Row],[Column5]]+Table1345678[[#This Row],[Column7]]</f>
        <v>0</v>
      </c>
      <c r="O13" s="22">
        <f>Table1345678[[#This Row],[2009]]+Table1345678[[#This Row],[2010]]+Table1345678[[#This Row],[2011]]+Table1345678[[#This Row],[2012]]</f>
        <v>0</v>
      </c>
      <c r="P13" s="25" t="str">
        <f>_xlfn.IFERROR(Table1345678[[#This Row],[Column9]]/Table1345678[[#This Row],[Total]],"0%")</f>
        <v>0%</v>
      </c>
    </row>
    <row r="14" spans="1:16" s="14" customFormat="1" ht="14.25">
      <c r="A14" s="13" t="s">
        <v>38</v>
      </c>
      <c r="B14" s="33"/>
      <c r="C14" s="27"/>
      <c r="D14" s="25" t="str">
        <f>_xlfn.IFERROR(Table1345678[[#This Row],[Column1]]/[2009],"0%")</f>
        <v>0%</v>
      </c>
      <c r="E14" s="74">
        <v>1766</v>
      </c>
      <c r="F14" s="27">
        <v>1766</v>
      </c>
      <c r="G14" s="75">
        <f>_xlfn.IFERROR(Table1345678[[#This Row],[Column3]]/Table1345678[[#This Row],[2010]],"0%")</f>
        <v>1</v>
      </c>
      <c r="H14" s="53">
        <v>398</v>
      </c>
      <c r="I14" s="27">
        <v>398</v>
      </c>
      <c r="J14" s="28">
        <f>_xlfn.IFERROR(Table1345678[[#This Row],[Column5]]/Table1345678[[#This Row],[2011]],"0%")</f>
        <v>1</v>
      </c>
      <c r="K14" s="74"/>
      <c r="L14" s="27"/>
      <c r="M14" s="65" t="str">
        <f>_xlfn.IFERROR(Table1345678[[#This Row],[Column7]]/Table1345678[[#This Row],[2012]],"0%")</f>
        <v>0%</v>
      </c>
      <c r="N14" s="53">
        <f>Table1345678[[#This Row],[Column1]]+Table1345678[[#This Row],[Column3]]+Table1345678[[#This Row],[Column5]]+Table1345678[[#This Row],[Column7]]</f>
        <v>2164</v>
      </c>
      <c r="O14" s="27">
        <f>Table1345678[[#This Row],[2009]]+Table1345678[[#This Row],[2010]]+Table1345678[[#This Row],[2011]]+Table1345678[[#This Row],[2012]]</f>
        <v>2164</v>
      </c>
      <c r="P14" s="28">
        <f>_xlfn.IFERROR(Table1345678[[#This Row],[Column9]]/Table1345678[[#This Row],[Total]],"0%")</f>
        <v>1</v>
      </c>
    </row>
    <row r="15" spans="1:16" ht="14.25">
      <c r="A15" s="9" t="s">
        <v>7</v>
      </c>
      <c r="B15" s="31"/>
      <c r="C15" s="23"/>
      <c r="D15" s="25" t="str">
        <f>_xlfn.IFERROR(Table1345678[[#This Row],[Column1]]/[2009],"0%")</f>
        <v>0%</v>
      </c>
      <c r="E15" s="67">
        <v>35</v>
      </c>
      <c r="F15" s="23">
        <v>35</v>
      </c>
      <c r="G15" s="68">
        <f>_xlfn.IFERROR(Table1345678[[#This Row],[Column3]]/Table1345678[[#This Row],[2010]],"0%")</f>
        <v>1</v>
      </c>
      <c r="H15" s="51">
        <v>531</v>
      </c>
      <c r="I15" s="23">
        <v>531</v>
      </c>
      <c r="J15" s="24">
        <f>_xlfn.IFERROR(Table1345678[[#This Row],[Column5]]/Table1345678[[#This Row],[2011]],"0%")</f>
        <v>1</v>
      </c>
      <c r="K15" s="67">
        <v>3826</v>
      </c>
      <c r="L15" s="23">
        <v>3826</v>
      </c>
      <c r="M15" s="68">
        <f>_xlfn.IFERROR(Table1345678[[#This Row],[Column7]]/Table1345678[[#This Row],[2012]],"0%")</f>
        <v>1</v>
      </c>
      <c r="N15" s="51">
        <f>Table1345678[[#This Row],[Column1]]+Table1345678[[#This Row],[Column3]]+Table1345678[[#This Row],[Column5]]+Table1345678[[#This Row],[Column7]]</f>
        <v>4392</v>
      </c>
      <c r="O15" s="23">
        <f>Table1345678[[#This Row],[2009]]+Table1345678[[#This Row],[2010]]+Table1345678[[#This Row],[2011]]+Table1345678[[#This Row],[2012]]</f>
        <v>4392</v>
      </c>
      <c r="P15" s="24">
        <f>_xlfn.IFERROR(Table1345678[[#This Row],[Column9]]/Table1345678[[#This Row],[Total]],"0%")</f>
        <v>1</v>
      </c>
    </row>
    <row r="16" spans="1:16" ht="14.25">
      <c r="A16" s="9" t="s">
        <v>39</v>
      </c>
      <c r="B16" s="32"/>
      <c r="C16" s="22"/>
      <c r="D16" s="25" t="str">
        <f>_xlfn.IFERROR(Table1345678[[#This Row],[Column1]]/[2009],"0%")</f>
        <v>0%</v>
      </c>
      <c r="E16" s="66"/>
      <c r="F16" s="22"/>
      <c r="G16" s="65" t="str">
        <f>_xlfn.IFERROR(Table1345678[[#This Row],[Column3]]/Table1345678[[#This Row],[2010]],"0%")</f>
        <v>0%</v>
      </c>
      <c r="H16" s="52"/>
      <c r="I16" s="22"/>
      <c r="J16" s="25" t="str">
        <f>_xlfn.IFERROR(Table1345678[[#This Row],[Column5]]/Table1345678[[#This Row],[2011]],"0%")</f>
        <v>0%</v>
      </c>
      <c r="K16" s="66"/>
      <c r="L16" s="22"/>
      <c r="M16" s="65" t="str">
        <f>_xlfn.IFERROR(Table1345678[[#This Row],[Column7]]/Table1345678[[#This Row],[2012]],"0%")</f>
        <v>0%</v>
      </c>
      <c r="N16" s="52">
        <f>Table1345678[[#This Row],[Column1]]+Table1345678[[#This Row],[Column3]]+Table1345678[[#This Row],[Column5]]+Table1345678[[#This Row],[Column7]]</f>
        <v>0</v>
      </c>
      <c r="O16" s="22">
        <f>Table1345678[[#This Row],[2009]]+Table1345678[[#This Row],[2010]]+Table1345678[[#This Row],[2011]]+Table1345678[[#This Row],[2012]]</f>
        <v>0</v>
      </c>
      <c r="P16" s="25" t="str">
        <f>_xlfn.IFERROR(Table1345678[[#This Row],[Column9]]/Table1345678[[#This Row],[Total]],"0%")</f>
        <v>0%</v>
      </c>
    </row>
    <row r="17" spans="1:16" ht="14.25">
      <c r="A17" s="9" t="s">
        <v>16</v>
      </c>
      <c r="B17" s="31"/>
      <c r="C17" s="23"/>
      <c r="D17" s="25" t="str">
        <f>_xlfn.IFERROR(Table1345678[[#This Row],[Column1]]/[2009],"0%")</f>
        <v>0%</v>
      </c>
      <c r="E17" s="67"/>
      <c r="F17" s="23"/>
      <c r="G17" s="65" t="str">
        <f>_xlfn.IFERROR(Table1345678[[#This Row],[Column3]]/Table1345678[[#This Row],[2010]],"0%")</f>
        <v>0%</v>
      </c>
      <c r="H17" s="51"/>
      <c r="I17" s="23"/>
      <c r="J17" s="25" t="str">
        <f>_xlfn.IFERROR(Table1345678[[#This Row],[Column5]]/Table1345678[[#This Row],[2011]],"0%")</f>
        <v>0%</v>
      </c>
      <c r="K17" s="67">
        <v>165</v>
      </c>
      <c r="L17" s="23">
        <v>165</v>
      </c>
      <c r="M17" s="68">
        <f>_xlfn.IFERROR(Table1345678[[#This Row],[Column7]]/Table1345678[[#This Row],[2012]],"0%")</f>
        <v>1</v>
      </c>
      <c r="N17" s="51">
        <f>Table1345678[[#This Row],[Column1]]+Table1345678[[#This Row],[Column3]]+Table1345678[[#This Row],[Column5]]+Table1345678[[#This Row],[Column7]]</f>
        <v>165</v>
      </c>
      <c r="O17" s="23">
        <f>Table1345678[[#This Row],[2009]]+Table1345678[[#This Row],[2010]]+Table1345678[[#This Row],[2011]]+Table1345678[[#This Row],[2012]]</f>
        <v>165</v>
      </c>
      <c r="P17" s="24">
        <f>_xlfn.IFERROR(Table1345678[[#This Row],[Column9]]/Table1345678[[#This Row],[Total]],"0%")</f>
        <v>1</v>
      </c>
    </row>
    <row r="18" spans="1:16" ht="14.25">
      <c r="A18" s="9" t="s">
        <v>40</v>
      </c>
      <c r="B18" s="32"/>
      <c r="C18" s="22"/>
      <c r="D18" s="25" t="str">
        <f>_xlfn.IFERROR(Table1345678[[#This Row],[Column1]]/[2009],"0%")</f>
        <v>0%</v>
      </c>
      <c r="E18" s="66"/>
      <c r="F18" s="22"/>
      <c r="G18" s="65" t="str">
        <f>_xlfn.IFERROR(Table1345678[[#This Row],[Column3]]/Table1345678[[#This Row],[2010]],"0%")</f>
        <v>0%</v>
      </c>
      <c r="H18" s="52"/>
      <c r="I18" s="22"/>
      <c r="J18" s="25" t="str">
        <f>_xlfn.IFERROR(Table1345678[[#This Row],[Column5]]/Table1345678[[#This Row],[2011]],"0%")</f>
        <v>0%</v>
      </c>
      <c r="K18" s="66"/>
      <c r="L18" s="22"/>
      <c r="M18" s="65" t="str">
        <f>_xlfn.IFERROR(Table1345678[[#This Row],[Column7]]/Table1345678[[#This Row],[2012]],"0%")</f>
        <v>0%</v>
      </c>
      <c r="N18" s="52">
        <f>Table1345678[[#This Row],[Column1]]+Table1345678[[#This Row],[Column3]]+Table1345678[[#This Row],[Column5]]+Table1345678[[#This Row],[Column7]]</f>
        <v>0</v>
      </c>
      <c r="O18" s="22">
        <f>Table1345678[[#This Row],[2009]]+Table1345678[[#This Row],[2010]]+Table1345678[[#This Row],[2011]]+Table1345678[[#This Row],[2012]]</f>
        <v>0</v>
      </c>
      <c r="P18" s="25" t="str">
        <f>_xlfn.IFERROR(Table1345678[[#This Row],[Column9]]/Table1345678[[#This Row],[Total]],"0%")</f>
        <v>0%</v>
      </c>
    </row>
    <row r="19" spans="1:16" ht="14.25">
      <c r="A19" s="9" t="s">
        <v>41</v>
      </c>
      <c r="B19" s="32"/>
      <c r="C19" s="22"/>
      <c r="D19" s="25" t="str">
        <f>_xlfn.IFERROR(Table1345678[[#This Row],[Column1]]/[2009],"0%")</f>
        <v>0%</v>
      </c>
      <c r="E19" s="66"/>
      <c r="F19" s="22"/>
      <c r="G19" s="65" t="str">
        <f>_xlfn.IFERROR(Table1345678[[#This Row],[Column3]]/Table1345678[[#This Row],[2010]],"0%")</f>
        <v>0%</v>
      </c>
      <c r="H19" s="52"/>
      <c r="I19" s="22"/>
      <c r="J19" s="25" t="str">
        <f>_xlfn.IFERROR(Table1345678[[#This Row],[Column5]]/Table1345678[[#This Row],[2011]],"0%")</f>
        <v>0%</v>
      </c>
      <c r="K19" s="66"/>
      <c r="L19" s="22"/>
      <c r="M19" s="65" t="str">
        <f>_xlfn.IFERROR(Table1345678[[#This Row],[Column7]]/Table1345678[[#This Row],[2012]],"0%")</f>
        <v>0%</v>
      </c>
      <c r="N19" s="52">
        <f>Table1345678[[#This Row],[Column1]]+Table1345678[[#This Row],[Column3]]+Table1345678[[#This Row],[Column5]]+Table1345678[[#This Row],[Column7]]</f>
        <v>0</v>
      </c>
      <c r="O19" s="22">
        <f>Table1345678[[#This Row],[2009]]+Table1345678[[#This Row],[2010]]+Table1345678[[#This Row],[2011]]+Table1345678[[#This Row],[2012]]</f>
        <v>0</v>
      </c>
      <c r="P19" s="25" t="str">
        <f>_xlfn.IFERROR(Table1345678[[#This Row],[Column9]]/Table1345678[[#This Row],[Total]],"0%")</f>
        <v>0%</v>
      </c>
    </row>
    <row r="20" spans="1:16" ht="14.25">
      <c r="A20" s="9" t="s">
        <v>42</v>
      </c>
      <c r="B20" s="32"/>
      <c r="C20" s="22"/>
      <c r="D20" s="25" t="str">
        <f>_xlfn.IFERROR(Table1345678[[#This Row],[Column1]]/[2009],"0%")</f>
        <v>0%</v>
      </c>
      <c r="E20" s="66"/>
      <c r="F20" s="22"/>
      <c r="G20" s="65" t="str">
        <f>_xlfn.IFERROR(Table1345678[[#This Row],[Column3]]/Table1345678[[#This Row],[2010]],"0%")</f>
        <v>0%</v>
      </c>
      <c r="H20" s="52"/>
      <c r="I20" s="22"/>
      <c r="J20" s="25" t="str">
        <f>_xlfn.IFERROR(Table1345678[[#This Row],[Column5]]/Table1345678[[#This Row],[2011]],"0%")</f>
        <v>0%</v>
      </c>
      <c r="K20" s="66"/>
      <c r="L20" s="22"/>
      <c r="M20" s="65" t="str">
        <f>_xlfn.IFERROR(Table1345678[[#This Row],[Column7]]/Table1345678[[#This Row],[2012]],"0%")</f>
        <v>0%</v>
      </c>
      <c r="N20" s="52">
        <f>Table1345678[[#This Row],[Column1]]+Table1345678[[#This Row],[Column3]]+Table1345678[[#This Row],[Column5]]+Table1345678[[#This Row],[Column7]]</f>
        <v>0</v>
      </c>
      <c r="O20" s="22">
        <f>Table1345678[[#This Row],[2009]]+Table1345678[[#This Row],[2010]]+Table1345678[[#This Row],[2011]]+Table1345678[[#This Row],[2012]]</f>
        <v>0</v>
      </c>
      <c r="P20" s="25" t="str">
        <f>_xlfn.IFERROR(Table1345678[[#This Row],[Column9]]/Table1345678[[#This Row],[Total]],"0%")</f>
        <v>0%</v>
      </c>
    </row>
    <row r="21" spans="1:16" ht="14.25">
      <c r="A21" s="9" t="s">
        <v>43</v>
      </c>
      <c r="B21" s="32"/>
      <c r="C21" s="22"/>
      <c r="D21" s="25" t="str">
        <f>_xlfn.IFERROR(Table1345678[[#This Row],[Column1]]/[2009],"0%")</f>
        <v>0%</v>
      </c>
      <c r="E21" s="66"/>
      <c r="F21" s="22"/>
      <c r="G21" s="65" t="str">
        <f>_xlfn.IFERROR(Table1345678[[#This Row],[Column3]]/Table1345678[[#This Row],[2010]],"0%")</f>
        <v>0%</v>
      </c>
      <c r="H21" s="52"/>
      <c r="I21" s="22"/>
      <c r="J21" s="25" t="str">
        <f>_xlfn.IFERROR(Table1345678[[#This Row],[Column5]]/Table1345678[[#This Row],[2011]],"0%")</f>
        <v>0%</v>
      </c>
      <c r="K21" s="66"/>
      <c r="L21" s="22"/>
      <c r="M21" s="65" t="str">
        <f>_xlfn.IFERROR(Table1345678[[#This Row],[Column7]]/Table1345678[[#This Row],[2012]],"0%")</f>
        <v>0%</v>
      </c>
      <c r="N21" s="52">
        <f>Table1345678[[#This Row],[Column1]]+Table1345678[[#This Row],[Column3]]+Table1345678[[#This Row],[Column5]]+Table1345678[[#This Row],[Column7]]</f>
        <v>0</v>
      </c>
      <c r="O21" s="22">
        <f>Table1345678[[#This Row],[2009]]+Table1345678[[#This Row],[2010]]+Table1345678[[#This Row],[2011]]+Table1345678[[#This Row],[2012]]</f>
        <v>0</v>
      </c>
      <c r="P21" s="25" t="str">
        <f>_xlfn.IFERROR(Table1345678[[#This Row],[Column9]]/Table1345678[[#This Row],[Total]],"0%")</f>
        <v>0%</v>
      </c>
    </row>
    <row r="22" spans="1:16" ht="14.25">
      <c r="A22" s="9" t="s">
        <v>44</v>
      </c>
      <c r="B22" s="32"/>
      <c r="C22" s="22"/>
      <c r="D22" s="25" t="str">
        <f>_xlfn.IFERROR(Table1345678[[#This Row],[Column1]]/[2009],"0%")</f>
        <v>0%</v>
      </c>
      <c r="E22" s="66"/>
      <c r="F22" s="22"/>
      <c r="G22" s="65" t="str">
        <f>_xlfn.IFERROR(Table1345678[[#This Row],[Column3]]/Table1345678[[#This Row],[2010]],"0%")</f>
        <v>0%</v>
      </c>
      <c r="H22" s="52"/>
      <c r="I22" s="22"/>
      <c r="J22" s="25" t="str">
        <f>_xlfn.IFERROR(Table1345678[[#This Row],[Column5]]/Table1345678[[#This Row],[2011]],"0%")</f>
        <v>0%</v>
      </c>
      <c r="K22" s="66"/>
      <c r="L22" s="22"/>
      <c r="M22" s="65" t="str">
        <f>_xlfn.IFERROR(Table1345678[[#This Row],[Column7]]/Table1345678[[#This Row],[2012]],"0%")</f>
        <v>0%</v>
      </c>
      <c r="N22" s="52">
        <f>Table1345678[[#This Row],[Column1]]+Table1345678[[#This Row],[Column3]]+Table1345678[[#This Row],[Column5]]+Table1345678[[#This Row],[Column7]]</f>
        <v>0</v>
      </c>
      <c r="O22" s="22">
        <f>Table1345678[[#This Row],[2009]]+Table1345678[[#This Row],[2010]]+Table1345678[[#This Row],[2011]]+Table1345678[[#This Row],[2012]]</f>
        <v>0</v>
      </c>
      <c r="P22" s="25" t="str">
        <f>_xlfn.IFERROR(Table1345678[[#This Row],[Column9]]/Table1345678[[#This Row],[Total]],"0%")</f>
        <v>0%</v>
      </c>
    </row>
    <row r="23" spans="1:16" ht="14.25">
      <c r="A23" s="9" t="s">
        <v>45</v>
      </c>
      <c r="B23" s="32"/>
      <c r="C23" s="22"/>
      <c r="D23" s="25" t="str">
        <f>_xlfn.IFERROR(Table1345678[[#This Row],[Column1]]/[2009],"0%")</f>
        <v>0%</v>
      </c>
      <c r="E23" s="66"/>
      <c r="F23" s="22"/>
      <c r="G23" s="65" t="str">
        <f>_xlfn.IFERROR(Table1345678[[#This Row],[Column3]]/Table1345678[[#This Row],[2010]],"0%")</f>
        <v>0%</v>
      </c>
      <c r="H23" s="52"/>
      <c r="I23" s="22"/>
      <c r="J23" s="25" t="str">
        <f>_xlfn.IFERROR(Table1345678[[#This Row],[Column5]]/Table1345678[[#This Row],[2011]],"0%")</f>
        <v>0%</v>
      </c>
      <c r="K23" s="66"/>
      <c r="L23" s="22"/>
      <c r="M23" s="65" t="str">
        <f>_xlfn.IFERROR(Table1345678[[#This Row],[Column7]]/Table1345678[[#This Row],[2012]],"0%")</f>
        <v>0%</v>
      </c>
      <c r="N23" s="52">
        <f>Table1345678[[#This Row],[Column1]]+Table1345678[[#This Row],[Column3]]+Table1345678[[#This Row],[Column5]]+Table1345678[[#This Row],[Column7]]</f>
        <v>0</v>
      </c>
      <c r="O23" s="22">
        <f>Table1345678[[#This Row],[2009]]+Table1345678[[#This Row],[2010]]+Table1345678[[#This Row],[2011]]+Table1345678[[#This Row],[2012]]</f>
        <v>0</v>
      </c>
      <c r="P23" s="25" t="str">
        <f>_xlfn.IFERROR(Table1345678[[#This Row],[Column9]]/Table1345678[[#This Row],[Total]],"0%")</f>
        <v>0%</v>
      </c>
    </row>
    <row r="24" spans="1:16" ht="14.25">
      <c r="A24" s="9" t="s">
        <v>6</v>
      </c>
      <c r="B24" s="32"/>
      <c r="C24" s="22"/>
      <c r="D24" s="25" t="str">
        <f>_xlfn.IFERROR(Table1345678[[#This Row],[Column1]]/[2009],"0%")</f>
        <v>0%</v>
      </c>
      <c r="E24" s="66"/>
      <c r="F24" s="22"/>
      <c r="G24" s="65" t="str">
        <f>_xlfn.IFERROR(Table1345678[[#This Row],[Column3]]/Table1345678[[#This Row],[2010]],"0%")</f>
        <v>0%</v>
      </c>
      <c r="H24" s="52"/>
      <c r="I24" s="22"/>
      <c r="J24" s="25" t="str">
        <f>_xlfn.IFERROR(Table1345678[[#This Row],[Column5]]/Table1345678[[#This Row],[2011]],"0%")</f>
        <v>0%</v>
      </c>
      <c r="K24" s="66"/>
      <c r="L24" s="22"/>
      <c r="M24" s="65" t="str">
        <f>_xlfn.IFERROR(Table1345678[[#This Row],[Column7]]/Table1345678[[#This Row],[2012]],"0%")</f>
        <v>0%</v>
      </c>
      <c r="N24" s="52">
        <f>Table1345678[[#This Row],[Column1]]+Table1345678[[#This Row],[Column3]]+Table1345678[[#This Row],[Column5]]+Table1345678[[#This Row],[Column7]]</f>
        <v>0</v>
      </c>
      <c r="O24" s="22">
        <f>Table1345678[[#This Row],[2009]]+Table1345678[[#This Row],[2010]]+Table1345678[[#This Row],[2011]]+Table1345678[[#This Row],[2012]]</f>
        <v>0</v>
      </c>
      <c r="P24" s="25" t="str">
        <f>_xlfn.IFERROR(Table1345678[[#This Row],[Column9]]/Table1345678[[#This Row],[Total]],"0%")</f>
        <v>0%</v>
      </c>
    </row>
    <row r="25" spans="1:16" ht="14.25">
      <c r="A25" s="9" t="s">
        <v>46</v>
      </c>
      <c r="B25" s="32"/>
      <c r="C25" s="22"/>
      <c r="D25" s="25" t="str">
        <f>_xlfn.IFERROR(Table1345678[[#This Row],[Column1]]/[2009],"0%")</f>
        <v>0%</v>
      </c>
      <c r="E25" s="66"/>
      <c r="F25" s="22"/>
      <c r="G25" s="65" t="str">
        <f>_xlfn.IFERROR(Table1345678[[#This Row],[Column3]]/Table1345678[[#This Row],[2010]],"0%")</f>
        <v>0%</v>
      </c>
      <c r="H25" s="52"/>
      <c r="I25" s="22"/>
      <c r="J25" s="25" t="str">
        <f>_xlfn.IFERROR(Table1345678[[#This Row],[Column5]]/Table1345678[[#This Row],[2011]],"0%")</f>
        <v>0%</v>
      </c>
      <c r="K25" s="66"/>
      <c r="L25" s="22"/>
      <c r="M25" s="65" t="str">
        <f>_xlfn.IFERROR(Table1345678[[#This Row],[Column7]]/Table1345678[[#This Row],[2012]],"0%")</f>
        <v>0%</v>
      </c>
      <c r="N25" s="52">
        <f>Table1345678[[#This Row],[Column1]]+Table1345678[[#This Row],[Column3]]+Table1345678[[#This Row],[Column5]]+Table1345678[[#This Row],[Column7]]</f>
        <v>0</v>
      </c>
      <c r="O25" s="22">
        <f>Table1345678[[#This Row],[2009]]+Table1345678[[#This Row],[2010]]+Table1345678[[#This Row],[2011]]+Table1345678[[#This Row],[2012]]</f>
        <v>0</v>
      </c>
      <c r="P25" s="25" t="str">
        <f>_xlfn.IFERROR(Table1345678[[#This Row],[Column9]]/Table1345678[[#This Row],[Total]],"0%")</f>
        <v>0%</v>
      </c>
    </row>
    <row r="26" spans="1:16" ht="14.25">
      <c r="A26" s="9" t="s">
        <v>47</v>
      </c>
      <c r="B26" s="32"/>
      <c r="C26" s="22"/>
      <c r="D26" s="25" t="str">
        <f>_xlfn.IFERROR(Table1345678[[#This Row],[Column1]]/[2009],"0%")</f>
        <v>0%</v>
      </c>
      <c r="E26" s="66"/>
      <c r="F26" s="22"/>
      <c r="G26" s="65" t="str">
        <f>_xlfn.IFERROR(Table1345678[[#This Row],[Column3]]/Table1345678[[#This Row],[2010]],"0%")</f>
        <v>0%</v>
      </c>
      <c r="H26" s="52"/>
      <c r="I26" s="22"/>
      <c r="J26" s="25" t="str">
        <f>_xlfn.IFERROR(Table1345678[[#This Row],[Column5]]/Table1345678[[#This Row],[2011]],"0%")</f>
        <v>0%</v>
      </c>
      <c r="K26" s="66"/>
      <c r="L26" s="22"/>
      <c r="M26" s="65" t="str">
        <f>_xlfn.IFERROR(Table1345678[[#This Row],[Column7]]/Table1345678[[#This Row],[2012]],"0%")</f>
        <v>0%</v>
      </c>
      <c r="N26" s="52">
        <f>Table1345678[[#This Row],[Column1]]+Table1345678[[#This Row],[Column3]]+Table1345678[[#This Row],[Column5]]+Table1345678[[#This Row],[Column7]]</f>
        <v>0</v>
      </c>
      <c r="O26" s="22">
        <f>Table1345678[[#This Row],[2009]]+Table1345678[[#This Row],[2010]]+Table1345678[[#This Row],[2011]]+Table1345678[[#This Row],[2012]]</f>
        <v>0</v>
      </c>
      <c r="P26" s="25" t="str">
        <f>_xlfn.IFERROR(Table1345678[[#This Row],[Column9]]/Table1345678[[#This Row],[Total]],"0%")</f>
        <v>0%</v>
      </c>
    </row>
    <row r="27" spans="1:16" ht="14.25">
      <c r="A27" s="9" t="s">
        <v>51</v>
      </c>
      <c r="B27" s="32"/>
      <c r="C27" s="22"/>
      <c r="D27" s="25" t="str">
        <f>_xlfn.IFERROR(Table1345678[[#This Row],[Column1]]/[2009],"0%")</f>
        <v>0%</v>
      </c>
      <c r="E27" s="66"/>
      <c r="F27" s="22"/>
      <c r="G27" s="65" t="str">
        <f>_xlfn.IFERROR(Table1345678[[#This Row],[Column3]]/Table1345678[[#This Row],[2010]],"0%")</f>
        <v>0%</v>
      </c>
      <c r="H27" s="52"/>
      <c r="I27" s="22"/>
      <c r="J27" s="25" t="str">
        <f>_xlfn.IFERROR(Table1345678[[#This Row],[Column5]]/Table1345678[[#This Row],[2011]],"0%")</f>
        <v>0%</v>
      </c>
      <c r="K27" s="66"/>
      <c r="L27" s="22"/>
      <c r="M27" s="65" t="str">
        <f>_xlfn.IFERROR(Table1345678[[#This Row],[Column7]]/Table1345678[[#This Row],[2012]],"0%")</f>
        <v>0%</v>
      </c>
      <c r="N27" s="52">
        <f>Table1345678[[#This Row],[Column1]]+Table1345678[[#This Row],[Column3]]+Table1345678[[#This Row],[Column5]]+Table1345678[[#This Row],[Column7]]</f>
        <v>0</v>
      </c>
      <c r="O27" s="22">
        <f>Table1345678[[#This Row],[2009]]+Table1345678[[#This Row],[2010]]+Table1345678[[#This Row],[2011]]+Table1345678[[#This Row],[2012]]</f>
        <v>0</v>
      </c>
      <c r="P27" s="25" t="str">
        <f>_xlfn.IFERROR(Table1345678[[#This Row],[Column9]]/Table1345678[[#This Row],[Total]],"0%")</f>
        <v>0%</v>
      </c>
    </row>
    <row r="28" spans="1:16" ht="14.25">
      <c r="A28" s="9" t="s">
        <v>10</v>
      </c>
      <c r="B28" s="33"/>
      <c r="C28" s="27"/>
      <c r="D28" s="25" t="str">
        <f>_xlfn.IFERROR(Table1345678[[#This Row],[Column1]]/[2009],"0%")</f>
        <v>0%</v>
      </c>
      <c r="E28" s="74"/>
      <c r="F28" s="27"/>
      <c r="G28" s="65" t="str">
        <f>_xlfn.IFERROR(Table1345678[[#This Row],[Column3]]/Table1345678[[#This Row],[2010]],"0%")</f>
        <v>0%</v>
      </c>
      <c r="H28" s="53"/>
      <c r="I28" s="27"/>
      <c r="J28" s="25" t="str">
        <f>_xlfn.IFERROR(Table1345678[[#This Row],[Column5]]/Table1345678[[#This Row],[2011]],"0%")</f>
        <v>0%</v>
      </c>
      <c r="K28" s="74">
        <v>5224</v>
      </c>
      <c r="L28" s="27">
        <v>5224</v>
      </c>
      <c r="M28" s="75">
        <f>_xlfn.IFERROR(Table1345678[[#This Row],[Column7]]/Table1345678[[#This Row],[2012]],"0%")</f>
        <v>1</v>
      </c>
      <c r="N28" s="53">
        <f>Table1345678[[#This Row],[Column1]]+Table1345678[[#This Row],[Column3]]+Table1345678[[#This Row],[Column5]]+Table1345678[[#This Row],[Column7]]</f>
        <v>5224</v>
      </c>
      <c r="O28" s="27">
        <f>Table1345678[[#This Row],[2009]]+Table1345678[[#This Row],[2010]]+Table1345678[[#This Row],[2011]]+Table1345678[[#This Row],[2012]]</f>
        <v>5224</v>
      </c>
      <c r="P28" s="28">
        <f>_xlfn.IFERROR(Table1345678[[#This Row],[Column9]]/Table1345678[[#This Row],[Total]],"0%")</f>
        <v>1</v>
      </c>
    </row>
    <row r="29" spans="1:16" ht="14.25">
      <c r="A29" s="9" t="s">
        <v>9</v>
      </c>
      <c r="B29" s="31"/>
      <c r="C29" s="23"/>
      <c r="D29" s="25" t="str">
        <f>_xlfn.IFERROR(Table1345678[[#This Row],[Column1]]/[2009],"0%")</f>
        <v>0%</v>
      </c>
      <c r="E29" s="67">
        <v>14</v>
      </c>
      <c r="F29" s="23">
        <v>14</v>
      </c>
      <c r="G29" s="68">
        <f>_xlfn.IFERROR(Table1345678[[#This Row],[Column3]]/Table1345678[[#This Row],[2010]],"0%")</f>
        <v>1</v>
      </c>
      <c r="H29" s="51">
        <v>1301</v>
      </c>
      <c r="I29" s="23">
        <v>1301</v>
      </c>
      <c r="J29" s="24">
        <f>_xlfn.IFERROR(Table1345678[[#This Row],[Column5]]/Table1345678[[#This Row],[2011]],"0%")</f>
        <v>1</v>
      </c>
      <c r="K29" s="67">
        <v>3423</v>
      </c>
      <c r="L29" s="23">
        <v>3423</v>
      </c>
      <c r="M29" s="68">
        <f>_xlfn.IFERROR(Table1345678[[#This Row],[Column7]]/Table1345678[[#This Row],[2012]],"0%")</f>
        <v>1</v>
      </c>
      <c r="N29" s="51">
        <f>Table1345678[[#This Row],[Column1]]+Table1345678[[#This Row],[Column3]]+Table1345678[[#This Row],[Column5]]+Table1345678[[#This Row],[Column7]]</f>
        <v>4738</v>
      </c>
      <c r="O29" s="23">
        <f>Table1345678[[#This Row],[2009]]+Table1345678[[#This Row],[2010]]+Table1345678[[#This Row],[2011]]+Table1345678[[#This Row],[2012]]</f>
        <v>4738</v>
      </c>
      <c r="P29" s="24">
        <f>_xlfn.IFERROR(Table1345678[[#This Row],[Column9]]/Table1345678[[#This Row],[Total]],"0%")</f>
        <v>1</v>
      </c>
    </row>
    <row r="30" spans="1:16" ht="14.25">
      <c r="A30" s="9" t="s">
        <v>50</v>
      </c>
      <c r="B30" s="32"/>
      <c r="C30" s="22"/>
      <c r="D30" s="25" t="str">
        <f>_xlfn.IFERROR(Table1345678[[#This Row],[Column1]]/[2009],"0%")</f>
        <v>0%</v>
      </c>
      <c r="E30" s="66"/>
      <c r="F30" s="22"/>
      <c r="G30" s="65" t="str">
        <f>_xlfn.IFERROR(Table1345678[[#This Row],[Column3]]/Table1345678[[#This Row],[2010]],"0%")</f>
        <v>0%</v>
      </c>
      <c r="H30" s="52"/>
      <c r="I30" s="22"/>
      <c r="J30" s="25" t="str">
        <f>_xlfn.IFERROR(Table1345678[[#This Row],[Column5]]/Table1345678[[#This Row],[2011]],"0%")</f>
        <v>0%</v>
      </c>
      <c r="K30" s="66"/>
      <c r="L30" s="22"/>
      <c r="M30" s="65" t="str">
        <f>_xlfn.IFERROR(Table1345678[[#This Row],[Column7]]/Table1345678[[#This Row],[2012]],"0%")</f>
        <v>0%</v>
      </c>
      <c r="N30" s="52">
        <f>Table1345678[[#This Row],[Column1]]+Table1345678[[#This Row],[Column3]]+Table1345678[[#This Row],[Column5]]+Table1345678[[#This Row],[Column7]]</f>
        <v>0</v>
      </c>
      <c r="O30" s="22">
        <f>Table1345678[[#This Row],[2009]]+Table1345678[[#This Row],[2010]]+Table1345678[[#This Row],[2011]]+Table1345678[[#This Row],[2012]]</f>
        <v>0</v>
      </c>
      <c r="P30" s="25" t="str">
        <f>_xlfn.IFERROR(Table1345678[[#This Row],[Column9]]/Table1345678[[#This Row],[Total]],"0%")</f>
        <v>0%</v>
      </c>
    </row>
    <row r="31" spans="1:16" ht="14.25">
      <c r="A31" s="9" t="s">
        <v>11</v>
      </c>
      <c r="B31" s="31"/>
      <c r="C31" s="23"/>
      <c r="D31" s="25" t="str">
        <f>_xlfn.IFERROR(Table1345678[[#This Row],[Column1]]/[2009],"0%")</f>
        <v>0%</v>
      </c>
      <c r="E31" s="67"/>
      <c r="F31" s="23"/>
      <c r="G31" s="65" t="str">
        <f>_xlfn.IFERROR(Table1345678[[#This Row],[Column3]]/Table1345678[[#This Row],[2010]],"0%")</f>
        <v>0%</v>
      </c>
      <c r="H31" s="51"/>
      <c r="I31" s="23"/>
      <c r="J31" s="25" t="str">
        <f>_xlfn.IFERROR(Table1345678[[#This Row],[Column5]]/Table1345678[[#This Row],[2011]],"0%")</f>
        <v>0%</v>
      </c>
      <c r="K31" s="67">
        <v>3469</v>
      </c>
      <c r="L31" s="23">
        <v>3469</v>
      </c>
      <c r="M31" s="68">
        <f>_xlfn.IFERROR(Table1345678[[#This Row],[Column7]]/Table1345678[[#This Row],[2012]],"0%")</f>
        <v>1</v>
      </c>
      <c r="N31" s="51">
        <f>Table1345678[[#This Row],[Column1]]+Table1345678[[#This Row],[Column3]]+Table1345678[[#This Row],[Column5]]+Table1345678[[#This Row],[Column7]]</f>
        <v>3469</v>
      </c>
      <c r="O31" s="23">
        <f>Table1345678[[#This Row],[2009]]+Table1345678[[#This Row],[2010]]+Table1345678[[#This Row],[2011]]+Table1345678[[#This Row],[2012]]</f>
        <v>3469</v>
      </c>
      <c r="P31" s="24">
        <f>_xlfn.IFERROR(Table1345678[[#This Row],[Column9]]/Table1345678[[#This Row],[Total]],"0%")</f>
        <v>1</v>
      </c>
    </row>
    <row r="32" spans="1:16" ht="14.25">
      <c r="A32" s="9" t="s">
        <v>13</v>
      </c>
      <c r="B32" s="31"/>
      <c r="C32" s="23"/>
      <c r="D32" s="25" t="str">
        <f>_xlfn.IFERROR(Table1345678[[#This Row],[Column1]]/[2009],"0%")</f>
        <v>0%</v>
      </c>
      <c r="E32" s="67">
        <v>1005</v>
      </c>
      <c r="F32" s="23">
        <v>1005</v>
      </c>
      <c r="G32" s="68">
        <f>_xlfn.IFERROR(Table1345678[[#This Row],[Column3]]/Table1345678[[#This Row],[2010]],"0%")</f>
        <v>1</v>
      </c>
      <c r="H32" s="51">
        <v>1521</v>
      </c>
      <c r="I32" s="23">
        <v>1521</v>
      </c>
      <c r="J32" s="24">
        <f>_xlfn.IFERROR(Table1345678[[#This Row],[Column5]]/Table1345678[[#This Row],[2011]],"0%")</f>
        <v>1</v>
      </c>
      <c r="K32" s="67"/>
      <c r="L32" s="23"/>
      <c r="M32" s="65" t="str">
        <f>_xlfn.IFERROR(Table1345678[[#This Row],[Column7]]/Table1345678[[#This Row],[2012]],"0%")</f>
        <v>0%</v>
      </c>
      <c r="N32" s="51">
        <f>Table1345678[[#This Row],[Column1]]+Table1345678[[#This Row],[Column3]]+Table1345678[[#This Row],[Column5]]+Table1345678[[#This Row],[Column7]]</f>
        <v>2526</v>
      </c>
      <c r="O32" s="23">
        <f>Table1345678[[#This Row],[2009]]+Table1345678[[#This Row],[2010]]+Table1345678[[#This Row],[2011]]+Table1345678[[#This Row],[2012]]</f>
        <v>2526</v>
      </c>
      <c r="P32" s="24">
        <f>_xlfn.IFERROR(Table1345678[[#This Row],[Column9]]/Table1345678[[#This Row],[Total]],"0%")</f>
        <v>1</v>
      </c>
    </row>
    <row r="33" spans="1:16" ht="14.25">
      <c r="A33" s="9" t="s">
        <v>15</v>
      </c>
      <c r="B33" s="31">
        <v>2238</v>
      </c>
      <c r="C33" s="23">
        <v>2238</v>
      </c>
      <c r="D33" s="24">
        <f>_xlfn.IFERROR(Table1345678[[#This Row],[Column1]]/[2009],"0%")</f>
        <v>1</v>
      </c>
      <c r="E33" s="67">
        <v>2963</v>
      </c>
      <c r="F33" s="23">
        <v>2963</v>
      </c>
      <c r="G33" s="68">
        <f>_xlfn.IFERROR(Table1345678[[#This Row],[Column3]]/Table1345678[[#This Row],[2010]],"0%")</f>
        <v>1</v>
      </c>
      <c r="H33" s="51">
        <v>305</v>
      </c>
      <c r="I33" s="23">
        <v>305</v>
      </c>
      <c r="J33" s="24">
        <f>_xlfn.IFERROR(Table1345678[[#This Row],[Column5]]/Table1345678[[#This Row],[2011]],"0%")</f>
        <v>1</v>
      </c>
      <c r="K33" s="67">
        <v>150</v>
      </c>
      <c r="L33" s="23">
        <v>150</v>
      </c>
      <c r="M33" s="68">
        <f>_xlfn.IFERROR(Table1345678[[#This Row],[Column7]]/Table1345678[[#This Row],[2012]],"0%")</f>
        <v>1</v>
      </c>
      <c r="N33" s="51">
        <f>Table1345678[[#This Row],[Column1]]+Table1345678[[#This Row],[Column3]]+Table1345678[[#This Row],[Column5]]+Table1345678[[#This Row],[Column7]]</f>
        <v>5656</v>
      </c>
      <c r="O33" s="23">
        <f>Table1345678[[#This Row],[2009]]+Table1345678[[#This Row],[2010]]+Table1345678[[#This Row],[2011]]+Table1345678[[#This Row],[2012]]</f>
        <v>5656</v>
      </c>
      <c r="P33" s="24">
        <f>_xlfn.IFERROR(Table1345678[[#This Row],[Column9]]/Table1345678[[#This Row],[Total]],"0%")</f>
        <v>1</v>
      </c>
    </row>
    <row r="34" spans="1:16" ht="14.25">
      <c r="A34" s="9" t="s">
        <v>49</v>
      </c>
      <c r="B34" s="31"/>
      <c r="C34" s="23"/>
      <c r="D34" s="25" t="str">
        <f>_xlfn.IFERROR(Table1345678[[#This Row],[Column1]]/[2009],"0%")</f>
        <v>0%</v>
      </c>
      <c r="E34" s="67"/>
      <c r="F34" s="23"/>
      <c r="G34" s="65" t="str">
        <f>_xlfn.IFERROR(Table1345678[[#This Row],[Column3]]/Table1345678[[#This Row],[2010]],"0%")</f>
        <v>0%</v>
      </c>
      <c r="H34" s="51">
        <v>2622</v>
      </c>
      <c r="I34" s="23">
        <v>2622</v>
      </c>
      <c r="J34" s="24">
        <f>_xlfn.IFERROR(Table1345678[[#This Row],[Column5]]/Table1345678[[#This Row],[2011]],"0%")</f>
        <v>1</v>
      </c>
      <c r="K34" s="67">
        <v>2102</v>
      </c>
      <c r="L34" s="23">
        <v>2102</v>
      </c>
      <c r="M34" s="68">
        <f>_xlfn.IFERROR(Table1345678[[#This Row],[Column7]]/Table1345678[[#This Row],[2012]],"0%")</f>
        <v>1</v>
      </c>
      <c r="N34" s="51">
        <f>Table1345678[[#This Row],[Column1]]+Table1345678[[#This Row],[Column3]]+Table1345678[[#This Row],[Column5]]+Table1345678[[#This Row],[Column7]]</f>
        <v>4724</v>
      </c>
      <c r="O34" s="23">
        <f>Table1345678[[#This Row],[2009]]+Table1345678[[#This Row],[2010]]+Table1345678[[#This Row],[2011]]+Table1345678[[#This Row],[2012]]</f>
        <v>4724</v>
      </c>
      <c r="P34" s="24">
        <f>_xlfn.IFERROR(Table1345678[[#This Row],[Column9]]/Table1345678[[#This Row],[Total]],"0%")</f>
        <v>1</v>
      </c>
    </row>
    <row r="35" spans="1:16" ht="14.25">
      <c r="A35" s="9" t="s">
        <v>48</v>
      </c>
      <c r="B35" s="32"/>
      <c r="C35" s="22"/>
      <c r="D35" s="25" t="str">
        <f>_xlfn.IFERROR(Table1345678[[#This Row],[Column1]]/[2009],"0%")</f>
        <v>0%</v>
      </c>
      <c r="E35" s="66"/>
      <c r="F35" s="22"/>
      <c r="G35" s="65" t="str">
        <f>_xlfn.IFERROR(Table1345678[[#This Row],[Column3]]/Table1345678[[#This Row],[2010]],"0%")</f>
        <v>0%</v>
      </c>
      <c r="H35" s="52"/>
      <c r="I35" s="22"/>
      <c r="J35" s="25" t="str">
        <f>_xlfn.IFERROR(Table1345678[[#This Row],[Column5]]/Table1345678[[#This Row],[2011]],"0%")</f>
        <v>0%</v>
      </c>
      <c r="K35" s="66"/>
      <c r="L35" s="22"/>
      <c r="M35" s="65" t="str">
        <f>_xlfn.IFERROR(Table1345678[[#This Row],[Column7]]/Table1345678[[#This Row],[2012]],"0%")</f>
        <v>0%</v>
      </c>
      <c r="N35" s="52">
        <f>Table1345678[[#This Row],[Column1]]+Table1345678[[#This Row],[Column3]]+Table1345678[[#This Row],[Column5]]+Table1345678[[#This Row],[Column7]]</f>
        <v>0</v>
      </c>
      <c r="O35" s="22">
        <f>Table1345678[[#This Row],[2009]]+Table1345678[[#This Row],[2010]]+Table1345678[[#This Row],[2011]]+Table1345678[[#This Row],[2012]]</f>
        <v>0</v>
      </c>
      <c r="P35" s="25" t="str">
        <f>_xlfn.IFERROR(Table1345678[[#This Row],[Column9]]/Table1345678[[#This Row],[Total]],"0%")</f>
        <v>0%</v>
      </c>
    </row>
    <row r="36" spans="1:16" ht="14.25">
      <c r="A36" s="9" t="s">
        <v>4</v>
      </c>
      <c r="B36" s="85">
        <f>SUM(B4:B35)</f>
        <v>3967</v>
      </c>
      <c r="C36" s="36">
        <f>SUM(C4:C35)</f>
        <v>3967</v>
      </c>
      <c r="D36" s="37">
        <f>_xlfn.IFERROR(Table1345678[[#This Row],[Column1]]/[2009],"0%")</f>
        <v>1</v>
      </c>
      <c r="E36" s="85">
        <f>SUM(E4:E35)</f>
        <v>11578</v>
      </c>
      <c r="F36" s="36">
        <f>SUM(F4:F35)</f>
        <v>11578</v>
      </c>
      <c r="G36" s="77">
        <f>_xlfn.IFERROR(Table1345678[[#This Row],[Column3]]/Table1345678[[#This Row],[2010]],"0%")</f>
        <v>1</v>
      </c>
      <c r="H36" s="85">
        <f>SUM(H4:H35)</f>
        <v>9104</v>
      </c>
      <c r="I36" s="36">
        <f>SUM(I4:I35)</f>
        <v>9104</v>
      </c>
      <c r="J36" s="37">
        <f>_xlfn.IFERROR(Table1345678[[#This Row],[Column5]]/Table1345678[[#This Row],[2011]],"0%")</f>
        <v>1</v>
      </c>
      <c r="K36" s="85">
        <f>SUM(K4:K35)</f>
        <v>20914</v>
      </c>
      <c r="L36" s="36">
        <f>SUM(L4:L35)</f>
        <v>20914</v>
      </c>
      <c r="M36" s="77">
        <f>_xlfn.IFERROR(Table1345678[[#This Row],[Column7]]/Table1345678[[#This Row],[2012]],"0%")</f>
        <v>1</v>
      </c>
      <c r="N36" s="85">
        <f>SUM(N4:N35)</f>
        <v>45563</v>
      </c>
      <c r="O36" s="36">
        <f>SUM(O4:O35)</f>
        <v>45563</v>
      </c>
      <c r="P36" s="37">
        <f>_xlfn.IFERROR(Table1345678[[#This Row],[Column9]]/Table1345678[[#This Row],[Total]],"0%")</f>
        <v>1</v>
      </c>
    </row>
  </sheetData>
  <printOptions/>
  <pageMargins left="0.25" right="0.25" top="0.25" bottom="0.25" header="0.3" footer="0.3"/>
  <pageSetup horizontalDpi="600" verticalDpi="600" orientation="landscape" paperSize="5" scale="115"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 topLeftCell="A1">
      <selection activeCell="O36" sqref="O36"/>
    </sheetView>
  </sheetViews>
  <sheetFormatPr defaultColWidth="9.00390625" defaultRowHeight="14.25"/>
  <cols>
    <col min="1" max="1" width="18.625" style="0" customWidth="1"/>
    <col min="2" max="3" width="7.75390625" style="0" customWidth="1"/>
    <col min="4" max="4" width="7.75390625" style="2" customWidth="1"/>
    <col min="5" max="6" width="7.75390625" style="0" customWidth="1"/>
    <col min="7" max="7" width="7.75390625" style="2" customWidth="1"/>
    <col min="8" max="9" width="7.75390625" style="0" customWidth="1"/>
    <col min="10" max="10" width="7.75390625" style="2" customWidth="1"/>
    <col min="11" max="12" width="7.75390625" style="0" customWidth="1"/>
    <col min="13" max="13" width="7.75390625" style="2" customWidth="1"/>
    <col min="14" max="16" width="7.75390625" style="0" customWidth="1"/>
  </cols>
  <sheetData>
    <row r="1" spans="1:2" ht="18">
      <c r="A1" s="5" t="s">
        <v>77</v>
      </c>
      <c r="B1" s="6" t="s">
        <v>87</v>
      </c>
    </row>
    <row r="2" spans="1:16" ht="14.25">
      <c r="A2" s="3" t="s">
        <v>20</v>
      </c>
      <c r="B2" s="10" t="s">
        <v>22</v>
      </c>
      <c r="C2" s="11" t="s">
        <v>0</v>
      </c>
      <c r="D2" s="47" t="s">
        <v>23</v>
      </c>
      <c r="E2" s="60" t="s">
        <v>24</v>
      </c>
      <c r="F2" s="11" t="s">
        <v>1</v>
      </c>
      <c r="G2" s="61" t="s">
        <v>25</v>
      </c>
      <c r="H2" s="12" t="s">
        <v>26</v>
      </c>
      <c r="I2" s="11" t="s">
        <v>2</v>
      </c>
      <c r="J2" s="47" t="s">
        <v>27</v>
      </c>
      <c r="K2" s="60" t="s">
        <v>28</v>
      </c>
      <c r="L2" s="11" t="s">
        <v>3</v>
      </c>
      <c r="M2" s="61" t="s">
        <v>29</v>
      </c>
      <c r="N2" s="12" t="s">
        <v>30</v>
      </c>
      <c r="O2" s="11" t="s">
        <v>4</v>
      </c>
      <c r="P2" s="12" t="s">
        <v>31</v>
      </c>
    </row>
    <row r="3" spans="1:16" s="1" customFormat="1" ht="12" customHeight="1">
      <c r="A3" s="4">
        <v>0</v>
      </c>
      <c r="B3" s="15" t="s">
        <v>17</v>
      </c>
      <c r="C3" s="16" t="s">
        <v>18</v>
      </c>
      <c r="D3" s="48" t="s">
        <v>19</v>
      </c>
      <c r="E3" s="62" t="s">
        <v>17</v>
      </c>
      <c r="F3" s="16" t="s">
        <v>18</v>
      </c>
      <c r="G3" s="63" t="s">
        <v>19</v>
      </c>
      <c r="H3" s="49" t="s">
        <v>17</v>
      </c>
      <c r="I3" s="16" t="s">
        <v>18</v>
      </c>
      <c r="J3" s="48" t="s">
        <v>19</v>
      </c>
      <c r="K3" s="70" t="s">
        <v>17</v>
      </c>
      <c r="L3" s="16" t="s">
        <v>18</v>
      </c>
      <c r="M3" s="71" t="s">
        <v>19</v>
      </c>
      <c r="N3" s="49" t="s">
        <v>17</v>
      </c>
      <c r="O3" s="17" t="s">
        <v>18</v>
      </c>
      <c r="P3" s="18" t="s">
        <v>19</v>
      </c>
    </row>
    <row r="4" spans="1:16" s="1" customFormat="1" ht="14.25">
      <c r="A4" s="7" t="s">
        <v>32</v>
      </c>
      <c r="B4" s="30"/>
      <c r="C4" s="19"/>
      <c r="D4" s="20" t="str">
        <f>_xlfn.IFERROR(Table1345678910[[#This Row],[Column1]]/[2009],"0%")</f>
        <v>0%</v>
      </c>
      <c r="E4" s="64"/>
      <c r="F4" s="19"/>
      <c r="G4" s="65" t="str">
        <f>_xlfn.IFERROR(Table1345678910[[#This Row],[Column3]]/Table1345678910[[#This Row],[2010]],"0%")</f>
        <v>0%</v>
      </c>
      <c r="H4" s="50"/>
      <c r="I4" s="19"/>
      <c r="J4" s="20" t="str">
        <f>_xlfn.IFERROR(Table1345678910[[#This Row],[Column5]]/Table1345678910[[#This Row],[2011]],"0%")</f>
        <v>0%</v>
      </c>
      <c r="K4" s="72"/>
      <c r="L4" s="19"/>
      <c r="M4" s="73" t="str">
        <f>_xlfn.IFERROR(Table1345678910[[#This Row],[Column7]]/Table1345678910[[#This Row],[2012]],"0%")</f>
        <v>0%</v>
      </c>
      <c r="N4" s="50">
        <f>Table1345678910[[#This Row],[Column1]]+Table1345678910[[#This Row],[Column3]]+Table1345678910[[#This Row],[Column5]]+Table1345678910[[#This Row],[Column7]]</f>
        <v>0</v>
      </c>
      <c r="O4" s="19">
        <f>Table1345678910[[#This Row],[2009]]+Table1345678910[[#This Row],[2010]]+Table1345678910[[#This Row],[2011]]+Table1345678910[[#This Row],[2012]]</f>
        <v>0</v>
      </c>
      <c r="P4" s="20" t="str">
        <f>_xlfn.IFERROR(Table1345678910[[#This Row],[Column9]]/Table1345678910[[#This Row],[Total]],"0%")</f>
        <v>0%</v>
      </c>
    </row>
    <row r="5" spans="1:16" ht="14.25">
      <c r="A5" s="9" t="s">
        <v>14</v>
      </c>
      <c r="B5" s="31"/>
      <c r="C5" s="23"/>
      <c r="D5" s="25" t="str">
        <f>_xlfn.IFERROR(Table1345678910[[#This Row],[Column1]]/[2009],"0%")</f>
        <v>0%</v>
      </c>
      <c r="E5" s="67">
        <v>0</v>
      </c>
      <c r="F5" s="23">
        <v>276</v>
      </c>
      <c r="G5" s="68">
        <f>_xlfn.IFERROR(Table1345678910[[#This Row],[Column3]]/Table1345678910[[#This Row],[2010]],"0%")</f>
        <v>0</v>
      </c>
      <c r="H5" s="51">
        <v>11</v>
      </c>
      <c r="I5" s="23">
        <v>278</v>
      </c>
      <c r="J5" s="24">
        <f>_xlfn.IFERROR(Table1345678910[[#This Row],[Column5]]/Table1345678910[[#This Row],[2011]],"0%")</f>
        <v>0.039568345323741004</v>
      </c>
      <c r="K5" s="67"/>
      <c r="L5" s="23"/>
      <c r="M5" s="65" t="str">
        <f>_xlfn.IFERROR(Table1345678910[[#This Row],[Column7]]/Table1345678910[[#This Row],[2012]],"0%")</f>
        <v>0%</v>
      </c>
      <c r="N5" s="51">
        <f>Table1345678910[[#This Row],[Column1]]+Table1345678910[[#This Row],[Column3]]+Table1345678910[[#This Row],[Column5]]+Table1345678910[[#This Row],[Column7]]</f>
        <v>11</v>
      </c>
      <c r="O5" s="23">
        <f>Table1345678910[[#This Row],[2009]]+Table1345678910[[#This Row],[2010]]+Table1345678910[[#This Row],[2011]]+Table1345678910[[#This Row],[2012]]</f>
        <v>554</v>
      </c>
      <c r="P5" s="24">
        <f>_xlfn.IFERROR(Table1345678910[[#This Row],[Column9]]/Table1345678910[[#This Row],[Total]],"0%")</f>
        <v>0.019855595667870037</v>
      </c>
    </row>
    <row r="6" spans="1:16" ht="14.25">
      <c r="A6" s="9" t="s">
        <v>33</v>
      </c>
      <c r="B6" s="32"/>
      <c r="C6" s="22"/>
      <c r="D6" s="20" t="str">
        <f>_xlfn.IFERROR(Table1345678910[[#This Row],[Column1]]/[2009],"0%")</f>
        <v>0%</v>
      </c>
      <c r="E6" s="72"/>
      <c r="F6" s="22"/>
      <c r="G6" s="73" t="str">
        <f>_xlfn.IFERROR(Table1345678910[[#This Row],[Column3]]/Table1345678910[[#This Row],[2010]],"0%")</f>
        <v>0%</v>
      </c>
      <c r="H6" s="50"/>
      <c r="I6" s="22"/>
      <c r="J6" s="20" t="str">
        <f>_xlfn.IFERROR(Table1345678910[[#This Row],[Column5]]/Table1345678910[[#This Row],[2011]],"0%")</f>
        <v>0%</v>
      </c>
      <c r="K6" s="72"/>
      <c r="L6" s="22"/>
      <c r="M6" s="73" t="str">
        <f>_xlfn.IFERROR(Table1345678910[[#This Row],[Column7]]/Table1345678910[[#This Row],[2012]],"0%")</f>
        <v>0%</v>
      </c>
      <c r="N6" s="50">
        <f>Table1345678910[[#This Row],[Column1]]+Table1345678910[[#This Row],[Column3]]+Table1345678910[[#This Row],[Column5]]+Table1345678910[[#This Row],[Column7]]</f>
        <v>0</v>
      </c>
      <c r="O6" s="22">
        <f>Table1345678910[[#This Row],[2009]]+Table1345678910[[#This Row],[2010]]+Table1345678910[[#This Row],[2011]]+Table1345678910[[#This Row],[2012]]</f>
        <v>0</v>
      </c>
      <c r="P6" s="20" t="str">
        <f>_xlfn.IFERROR(Table1345678910[[#This Row],[Column9]]/Table1345678910[[#This Row],[Total]],"0%")</f>
        <v>0%</v>
      </c>
    </row>
    <row r="7" spans="1:16" ht="14.25">
      <c r="A7" s="9" t="s">
        <v>34</v>
      </c>
      <c r="B7" s="32"/>
      <c r="C7" s="22"/>
      <c r="D7" s="20" t="str">
        <f>_xlfn.IFERROR(Table1345678910[[#This Row],[Column1]]/[2009],"0%")</f>
        <v>0%</v>
      </c>
      <c r="E7" s="72"/>
      <c r="F7" s="22"/>
      <c r="G7" s="73" t="str">
        <f>_xlfn.IFERROR(Table1345678910[[#This Row],[Column3]]/Table1345678910[[#This Row],[2010]],"0%")</f>
        <v>0%</v>
      </c>
      <c r="H7" s="50"/>
      <c r="I7" s="22"/>
      <c r="J7" s="20" t="str">
        <f>_xlfn.IFERROR(Table1345678910[[#This Row],[Column5]]/Table1345678910[[#This Row],[2011]],"0%")</f>
        <v>0%</v>
      </c>
      <c r="K7" s="72"/>
      <c r="L7" s="22"/>
      <c r="M7" s="73" t="str">
        <f>_xlfn.IFERROR(Table1345678910[[#This Row],[Column7]]/Table1345678910[[#This Row],[2012]],"0%")</f>
        <v>0%</v>
      </c>
      <c r="N7" s="50">
        <f>Table1345678910[[#This Row],[Column1]]+Table1345678910[[#This Row],[Column3]]+Table1345678910[[#This Row],[Column5]]+Table1345678910[[#This Row],[Column7]]</f>
        <v>0</v>
      </c>
      <c r="O7" s="22">
        <f>Table1345678910[[#This Row],[2009]]+Table1345678910[[#This Row],[2010]]+Table1345678910[[#This Row],[2011]]+Table1345678910[[#This Row],[2012]]</f>
        <v>0</v>
      </c>
      <c r="P7" s="20" t="str">
        <f>_xlfn.IFERROR(Table1345678910[[#This Row],[Column9]]/Table1345678910[[#This Row],[Total]],"0%")</f>
        <v>0%</v>
      </c>
    </row>
    <row r="8" spans="1:16" ht="14.25">
      <c r="A8" s="9" t="s">
        <v>35</v>
      </c>
      <c r="B8" s="32"/>
      <c r="C8" s="22"/>
      <c r="D8" s="25" t="str">
        <f>_xlfn.IFERROR(Table1345678910[[#This Row],[Column1]]/[2009],"0%")</f>
        <v>0%</v>
      </c>
      <c r="E8" s="66"/>
      <c r="F8" s="22"/>
      <c r="G8" s="65" t="str">
        <f>_xlfn.IFERROR(Table1345678910[[#This Row],[Column3]]/Table1345678910[[#This Row],[2010]],"0%")</f>
        <v>0%</v>
      </c>
      <c r="H8" s="52"/>
      <c r="I8" s="22"/>
      <c r="J8" s="25" t="str">
        <f>_xlfn.IFERROR(Table1345678910[[#This Row],[Column5]]/Table1345678910[[#This Row],[2011]],"0%")</f>
        <v>0%</v>
      </c>
      <c r="K8" s="66"/>
      <c r="L8" s="22"/>
      <c r="M8" s="65" t="str">
        <f>_xlfn.IFERROR(Table1345678910[[#This Row],[Column7]]/Table1345678910[[#This Row],[2012]],"0%")</f>
        <v>0%</v>
      </c>
      <c r="N8" s="52">
        <f>Table1345678910[[#This Row],[Column1]]+Table1345678910[[#This Row],[Column3]]+Table1345678910[[#This Row],[Column5]]+Table1345678910[[#This Row],[Column7]]</f>
        <v>0</v>
      </c>
      <c r="O8" s="22">
        <f>Table1345678910[[#This Row],[2009]]+Table1345678910[[#This Row],[2010]]+Table1345678910[[#This Row],[2011]]+Table1345678910[[#This Row],[2012]]</f>
        <v>0</v>
      </c>
      <c r="P8" s="25" t="str">
        <f>_xlfn.IFERROR(Table1345678910[[#This Row],[Column9]]/Table1345678910[[#This Row],[Total]],"0%")</f>
        <v>0%</v>
      </c>
    </row>
    <row r="9" spans="1:16" ht="14.25">
      <c r="A9" s="9" t="s">
        <v>5</v>
      </c>
      <c r="B9" s="31"/>
      <c r="C9" s="23"/>
      <c r="D9" s="25" t="str">
        <f>_xlfn.IFERROR(Table1345678910[[#This Row],[Column1]]/[2009],"0%")</f>
        <v>0%</v>
      </c>
      <c r="E9" s="67">
        <v>0</v>
      </c>
      <c r="F9" s="23">
        <v>72</v>
      </c>
      <c r="G9" s="68">
        <f>_xlfn.IFERROR(Table1345678910[[#This Row],[Column3]]/Table1345678910[[#This Row],[2010]],"0%")</f>
        <v>0</v>
      </c>
      <c r="H9" s="51"/>
      <c r="I9" s="23"/>
      <c r="J9" s="25" t="str">
        <f>_xlfn.IFERROR(Table1345678910[[#This Row],[Column5]]/Table1345678910[[#This Row],[2011]],"0%")</f>
        <v>0%</v>
      </c>
      <c r="K9" s="67"/>
      <c r="L9" s="23"/>
      <c r="M9" s="65" t="str">
        <f>_xlfn.IFERROR(Table1345678910[[#This Row],[Column7]]/Table1345678910[[#This Row],[2012]],"0%")</f>
        <v>0%</v>
      </c>
      <c r="N9" s="51">
        <f>Table1345678910[[#This Row],[Column1]]+Table1345678910[[#This Row],[Column3]]+Table1345678910[[#This Row],[Column5]]+Table1345678910[[#This Row],[Column7]]</f>
        <v>0</v>
      </c>
      <c r="O9" s="23">
        <f>Table1345678910[[#This Row],[2009]]+Table1345678910[[#This Row],[2010]]+Table1345678910[[#This Row],[2011]]+Table1345678910[[#This Row],[2012]]</f>
        <v>72</v>
      </c>
      <c r="P9" s="24">
        <f>_xlfn.IFERROR(Table1345678910[[#This Row],[Column9]]/Table1345678910[[#This Row],[Total]],"0%")</f>
        <v>0</v>
      </c>
    </row>
    <row r="10" spans="1:16" ht="14.25">
      <c r="A10" s="9" t="s">
        <v>12</v>
      </c>
      <c r="B10" s="31"/>
      <c r="C10" s="23"/>
      <c r="D10" s="25" t="str">
        <f>_xlfn.IFERROR(Table1345678910[[#This Row],[Column1]]/[2009],"0%")</f>
        <v>0%</v>
      </c>
      <c r="E10" s="67">
        <v>3</v>
      </c>
      <c r="F10" s="23">
        <v>4</v>
      </c>
      <c r="G10" s="68">
        <f>_xlfn.IFERROR(Table1345678910[[#This Row],[Column3]]/Table1345678910[[#This Row],[2010]],"0%")</f>
        <v>0.75</v>
      </c>
      <c r="H10" s="51">
        <v>1</v>
      </c>
      <c r="I10" s="23">
        <v>2</v>
      </c>
      <c r="J10" s="24">
        <f>_xlfn.IFERROR(Table1345678910[[#This Row],[Column5]]/Table1345678910[[#This Row],[2011]],"0%")</f>
        <v>0.5</v>
      </c>
      <c r="K10" s="67"/>
      <c r="L10" s="23"/>
      <c r="M10" s="65" t="str">
        <f>_xlfn.IFERROR(Table1345678910[[#This Row],[Column7]]/Table1345678910[[#This Row],[2012]],"0%")</f>
        <v>0%</v>
      </c>
      <c r="N10" s="51">
        <f>Table1345678910[[#This Row],[Column1]]+Table1345678910[[#This Row],[Column3]]+Table1345678910[[#This Row],[Column5]]+Table1345678910[[#This Row],[Column7]]</f>
        <v>4</v>
      </c>
      <c r="O10" s="23">
        <f>Table1345678910[[#This Row],[2009]]+Table1345678910[[#This Row],[2010]]+Table1345678910[[#This Row],[2011]]+Table1345678910[[#This Row],[2012]]</f>
        <v>6</v>
      </c>
      <c r="P10" s="24">
        <f>_xlfn.IFERROR(Table1345678910[[#This Row],[Column9]]/Table1345678910[[#This Row],[Total]],"0%")</f>
        <v>0.6666666666666666</v>
      </c>
    </row>
    <row r="11" spans="1:16" ht="14.25">
      <c r="A11" s="9" t="s">
        <v>8</v>
      </c>
      <c r="B11" s="31"/>
      <c r="C11" s="23"/>
      <c r="D11" s="25" t="str">
        <f>_xlfn.IFERROR(Table1345678910[[#This Row],[Column1]]/[2009],"0%")</f>
        <v>0%</v>
      </c>
      <c r="E11" s="67"/>
      <c r="F11" s="23"/>
      <c r="G11" s="65" t="str">
        <f>_xlfn.IFERROR(Table1345678910[[#This Row],[Column3]]/Table1345678910[[#This Row],[2010]],"0%")</f>
        <v>0%</v>
      </c>
      <c r="H11" s="51"/>
      <c r="I11" s="23"/>
      <c r="J11" s="25" t="str">
        <f>_xlfn.IFERROR(Table1345678910[[#This Row],[Column5]]/Table1345678910[[#This Row],[2011]],"0%")</f>
        <v>0%</v>
      </c>
      <c r="K11" s="67"/>
      <c r="L11" s="23"/>
      <c r="M11" s="65" t="str">
        <f>_xlfn.IFERROR(Table1345678910[[#This Row],[Column7]]/Table1345678910[[#This Row],[2012]],"0%")</f>
        <v>0%</v>
      </c>
      <c r="N11" s="51">
        <f>Table1345678910[[#This Row],[Column1]]+Table1345678910[[#This Row],[Column3]]+Table1345678910[[#This Row],[Column5]]+Table1345678910[[#This Row],[Column7]]</f>
        <v>0</v>
      </c>
      <c r="O11" s="23">
        <f>Table1345678910[[#This Row],[2009]]+Table1345678910[[#This Row],[2010]]+Table1345678910[[#This Row],[2011]]+Table1345678910[[#This Row],[2012]]</f>
        <v>0</v>
      </c>
      <c r="P11" s="24" t="str">
        <f>_xlfn.IFERROR(Table1345678910[[#This Row],[Column9]]/Table1345678910[[#This Row],[Total]],"0%")</f>
        <v>0%</v>
      </c>
    </row>
    <row r="12" spans="1:16" s="14" customFormat="1" ht="14.25">
      <c r="A12" s="13" t="s">
        <v>36</v>
      </c>
      <c r="B12" s="33"/>
      <c r="C12" s="27"/>
      <c r="D12" s="25" t="str">
        <f>_xlfn.IFERROR(Table1345678910[[#This Row],[Column1]]/[2009],"0%")</f>
        <v>0%</v>
      </c>
      <c r="E12" s="74">
        <v>24</v>
      </c>
      <c r="F12" s="27">
        <v>41</v>
      </c>
      <c r="G12" s="75">
        <f>_xlfn.IFERROR(Table1345678910[[#This Row],[Column3]]/Table1345678910[[#This Row],[2010]],"0%")</f>
        <v>0.5853658536585366</v>
      </c>
      <c r="H12" s="53">
        <v>83</v>
      </c>
      <c r="I12" s="27">
        <v>104</v>
      </c>
      <c r="J12" s="28">
        <f>_xlfn.IFERROR(Table1345678910[[#This Row],[Column5]]/Table1345678910[[#This Row],[2011]],"0%")</f>
        <v>0.7980769230769231</v>
      </c>
      <c r="K12" s="74">
        <v>112</v>
      </c>
      <c r="L12" s="27">
        <v>138</v>
      </c>
      <c r="M12" s="75">
        <f>_xlfn.IFERROR(Table1345678910[[#This Row],[Column7]]/Table1345678910[[#This Row],[2012]],"0%")</f>
        <v>0.8115942028985508</v>
      </c>
      <c r="N12" s="53">
        <f>Table1345678910[[#This Row],[Column1]]+Table1345678910[[#This Row],[Column3]]+Table1345678910[[#This Row],[Column5]]+Table1345678910[[#This Row],[Column7]]</f>
        <v>219</v>
      </c>
      <c r="O12" s="27">
        <f>Table1345678910[[#This Row],[2009]]+Table1345678910[[#This Row],[2010]]+Table1345678910[[#This Row],[2011]]+Table1345678910[[#This Row],[2012]]</f>
        <v>283</v>
      </c>
      <c r="P12" s="28">
        <f>_xlfn.IFERROR(Table1345678910[[#This Row],[Column9]]/Table1345678910[[#This Row],[Total]],"0%")</f>
        <v>0.773851590106007</v>
      </c>
    </row>
    <row r="13" spans="1:16" ht="14.25">
      <c r="A13" s="9" t="s">
        <v>37</v>
      </c>
      <c r="B13" s="32"/>
      <c r="C13" s="22"/>
      <c r="D13" s="25" t="str">
        <f>_xlfn.IFERROR(Table1345678910[[#This Row],[Column1]]/[2009],"0%")</f>
        <v>0%</v>
      </c>
      <c r="E13" s="66"/>
      <c r="F13" s="22"/>
      <c r="G13" s="65" t="str">
        <f>_xlfn.IFERROR(Table1345678910[[#This Row],[Column3]]/Table1345678910[[#This Row],[2010]],"0%")</f>
        <v>0%</v>
      </c>
      <c r="H13" s="52"/>
      <c r="I13" s="22"/>
      <c r="J13" s="25" t="str">
        <f>_xlfn.IFERROR(Table1345678910[[#This Row],[Column5]]/Table1345678910[[#This Row],[2011]],"0%")</f>
        <v>0%</v>
      </c>
      <c r="K13" s="66"/>
      <c r="L13" s="22"/>
      <c r="M13" s="65" t="str">
        <f>_xlfn.IFERROR(Table1345678910[[#This Row],[Column7]]/Table1345678910[[#This Row],[2012]],"0%")</f>
        <v>0%</v>
      </c>
      <c r="N13" s="52">
        <f>Table1345678910[[#This Row],[Column1]]+Table1345678910[[#This Row],[Column3]]+Table1345678910[[#This Row],[Column5]]+Table1345678910[[#This Row],[Column7]]</f>
        <v>0</v>
      </c>
      <c r="O13" s="22">
        <f>Table1345678910[[#This Row],[2009]]+Table1345678910[[#This Row],[2010]]+Table1345678910[[#This Row],[2011]]+Table1345678910[[#This Row],[2012]]</f>
        <v>0</v>
      </c>
      <c r="P13" s="25" t="str">
        <f>_xlfn.IFERROR(Table1345678910[[#This Row],[Column9]]/Table1345678910[[#This Row],[Total]],"0%")</f>
        <v>0%</v>
      </c>
    </row>
    <row r="14" spans="1:16" s="14" customFormat="1" ht="14.25">
      <c r="A14" s="13" t="s">
        <v>38</v>
      </c>
      <c r="B14" s="33"/>
      <c r="C14" s="27"/>
      <c r="D14" s="25" t="str">
        <f>_xlfn.IFERROR(Table1345678910[[#This Row],[Column1]]/[2009],"0%")</f>
        <v>0%</v>
      </c>
      <c r="E14" s="74">
        <v>0</v>
      </c>
      <c r="F14" s="27">
        <v>883</v>
      </c>
      <c r="G14" s="75">
        <f>_xlfn.IFERROR(Table1345678910[[#This Row],[Column3]]/Table1345678910[[#This Row],[2010]],"0%")</f>
        <v>0</v>
      </c>
      <c r="H14" s="53">
        <v>0</v>
      </c>
      <c r="I14" s="27">
        <v>205</v>
      </c>
      <c r="J14" s="28">
        <f>_xlfn.IFERROR(Table1345678910[[#This Row],[Column5]]/Table1345678910[[#This Row],[2011]],"0%")</f>
        <v>0</v>
      </c>
      <c r="K14" s="74"/>
      <c r="L14" s="27"/>
      <c r="M14" s="65" t="str">
        <f>_xlfn.IFERROR(Table1345678910[[#This Row],[Column7]]/Table1345678910[[#This Row],[2012]],"0%")</f>
        <v>0%</v>
      </c>
      <c r="N14" s="53">
        <f>Table1345678910[[#This Row],[Column1]]+Table1345678910[[#This Row],[Column3]]+Table1345678910[[#This Row],[Column5]]+Table1345678910[[#This Row],[Column7]]</f>
        <v>0</v>
      </c>
      <c r="O14" s="27">
        <f>Table1345678910[[#This Row],[2009]]+Table1345678910[[#This Row],[2010]]+Table1345678910[[#This Row],[2011]]+Table1345678910[[#This Row],[2012]]</f>
        <v>1088</v>
      </c>
      <c r="P14" s="28">
        <f>_xlfn.IFERROR(Table1345678910[[#This Row],[Column9]]/Table1345678910[[#This Row],[Total]],"0%")</f>
        <v>0</v>
      </c>
    </row>
    <row r="15" spans="1:16" ht="14.25">
      <c r="A15" s="9" t="s">
        <v>7</v>
      </c>
      <c r="B15" s="31"/>
      <c r="C15" s="23"/>
      <c r="D15" s="25" t="str">
        <f>_xlfn.IFERROR(Table1345678910[[#This Row],[Column1]]/[2009],"0%")</f>
        <v>0%</v>
      </c>
      <c r="E15" s="67"/>
      <c r="F15" s="23"/>
      <c r="G15" s="65" t="str">
        <f>_xlfn.IFERROR(Table1345678910[[#This Row],[Column3]]/Table1345678910[[#This Row],[2010]],"0%")</f>
        <v>0%</v>
      </c>
      <c r="H15" s="51">
        <v>59</v>
      </c>
      <c r="I15" s="23">
        <v>113</v>
      </c>
      <c r="J15" s="24">
        <f>_xlfn.IFERROR(Table1345678910[[#This Row],[Column5]]/Table1345678910[[#This Row],[2011]],"0%")</f>
        <v>0.5221238938053098</v>
      </c>
      <c r="K15" s="67">
        <v>113</v>
      </c>
      <c r="L15" s="23">
        <v>595</v>
      </c>
      <c r="M15" s="68">
        <f>_xlfn.IFERROR(Table1345678910[[#This Row],[Column7]]/Table1345678910[[#This Row],[2012]],"0%")</f>
        <v>0.1899159663865546</v>
      </c>
      <c r="N15" s="51">
        <f>Table1345678910[[#This Row],[Column1]]+Table1345678910[[#This Row],[Column3]]+Table1345678910[[#This Row],[Column5]]+Table1345678910[[#This Row],[Column7]]</f>
        <v>172</v>
      </c>
      <c r="O15" s="23">
        <f>Table1345678910[[#This Row],[2009]]+Table1345678910[[#This Row],[2010]]+Table1345678910[[#This Row],[2011]]+Table1345678910[[#This Row],[2012]]</f>
        <v>708</v>
      </c>
      <c r="P15" s="24">
        <f>_xlfn.IFERROR(Table1345678910[[#This Row],[Column9]]/Table1345678910[[#This Row],[Total]],"0%")</f>
        <v>0.24293785310734464</v>
      </c>
    </row>
    <row r="16" spans="1:16" ht="14.25">
      <c r="A16" s="9" t="s">
        <v>39</v>
      </c>
      <c r="B16" s="32"/>
      <c r="C16" s="22"/>
      <c r="D16" s="25" t="str">
        <f>_xlfn.IFERROR(Table1345678910[[#This Row],[Column1]]/[2009],"0%")</f>
        <v>0%</v>
      </c>
      <c r="E16" s="66"/>
      <c r="F16" s="22"/>
      <c r="G16" s="65" t="str">
        <f>_xlfn.IFERROR(Table1345678910[[#This Row],[Column3]]/Table1345678910[[#This Row],[2010]],"0%")</f>
        <v>0%</v>
      </c>
      <c r="H16" s="52"/>
      <c r="I16" s="22"/>
      <c r="J16" s="25" t="str">
        <f>_xlfn.IFERROR(Table1345678910[[#This Row],[Column5]]/Table1345678910[[#This Row],[2011]],"0%")</f>
        <v>0%</v>
      </c>
      <c r="K16" s="66"/>
      <c r="L16" s="22"/>
      <c r="M16" s="65" t="str">
        <f>_xlfn.IFERROR(Table1345678910[[#This Row],[Column7]]/Table1345678910[[#This Row],[2012]],"0%")</f>
        <v>0%</v>
      </c>
      <c r="N16" s="52">
        <f>Table1345678910[[#This Row],[Column1]]+Table1345678910[[#This Row],[Column3]]+Table1345678910[[#This Row],[Column5]]+Table1345678910[[#This Row],[Column7]]</f>
        <v>0</v>
      </c>
      <c r="O16" s="22">
        <f>Table1345678910[[#This Row],[2009]]+Table1345678910[[#This Row],[2010]]+Table1345678910[[#This Row],[2011]]+Table1345678910[[#This Row],[2012]]</f>
        <v>0</v>
      </c>
      <c r="P16" s="25" t="str">
        <f>_xlfn.IFERROR(Table1345678910[[#This Row],[Column9]]/Table1345678910[[#This Row],[Total]],"0%")</f>
        <v>0%</v>
      </c>
    </row>
    <row r="17" spans="1:16" ht="14.25">
      <c r="A17" s="9" t="s">
        <v>16</v>
      </c>
      <c r="B17" s="31"/>
      <c r="C17" s="23"/>
      <c r="D17" s="25" t="str">
        <f>_xlfn.IFERROR(Table1345678910[[#This Row],[Column1]]/[2009],"0%")</f>
        <v>0%</v>
      </c>
      <c r="E17" s="67">
        <v>6</v>
      </c>
      <c r="F17" s="23">
        <v>10</v>
      </c>
      <c r="G17" s="68">
        <f>_xlfn.IFERROR(Table1345678910[[#This Row],[Column3]]/Table1345678910[[#This Row],[2010]],"0%")</f>
        <v>0.6</v>
      </c>
      <c r="H17" s="51">
        <v>8</v>
      </c>
      <c r="I17" s="23">
        <v>9</v>
      </c>
      <c r="J17" s="24">
        <f>_xlfn.IFERROR(Table1345678910[[#This Row],[Column5]]/Table1345678910[[#This Row],[2011]],"0%")</f>
        <v>0.8888888888888888</v>
      </c>
      <c r="K17" s="67">
        <v>13</v>
      </c>
      <c r="L17" s="23">
        <v>16</v>
      </c>
      <c r="M17" s="68">
        <f>_xlfn.IFERROR(Table1345678910[[#This Row],[Column7]]/Table1345678910[[#This Row],[2012]],"0%")</f>
        <v>0.8125</v>
      </c>
      <c r="N17" s="51">
        <f>Table1345678910[[#This Row],[Column1]]+Table1345678910[[#This Row],[Column3]]+Table1345678910[[#This Row],[Column5]]+Table1345678910[[#This Row],[Column7]]</f>
        <v>27</v>
      </c>
      <c r="O17" s="23">
        <f>Table1345678910[[#This Row],[2009]]+Table1345678910[[#This Row],[2010]]+Table1345678910[[#This Row],[2011]]+Table1345678910[[#This Row],[2012]]</f>
        <v>35</v>
      </c>
      <c r="P17" s="24">
        <f>_xlfn.IFERROR(Table1345678910[[#This Row],[Column9]]/Table1345678910[[#This Row],[Total]],"0%")</f>
        <v>0.7714285714285715</v>
      </c>
    </row>
    <row r="18" spans="1:16" ht="14.25">
      <c r="A18" s="9" t="s">
        <v>40</v>
      </c>
      <c r="B18" s="32"/>
      <c r="C18" s="22"/>
      <c r="D18" s="25" t="str">
        <f>_xlfn.IFERROR(Table1345678910[[#This Row],[Column1]]/[2009],"0%")</f>
        <v>0%</v>
      </c>
      <c r="E18" s="66"/>
      <c r="F18" s="22"/>
      <c r="G18" s="65" t="str">
        <f>_xlfn.IFERROR(Table1345678910[[#This Row],[Column3]]/Table1345678910[[#This Row],[2010]],"0%")</f>
        <v>0%</v>
      </c>
      <c r="H18" s="52"/>
      <c r="I18" s="22"/>
      <c r="J18" s="25" t="str">
        <f>_xlfn.IFERROR(Table1345678910[[#This Row],[Column5]]/Table1345678910[[#This Row],[2011]],"0%")</f>
        <v>0%</v>
      </c>
      <c r="K18" s="66"/>
      <c r="L18" s="22"/>
      <c r="M18" s="65" t="str">
        <f>_xlfn.IFERROR(Table1345678910[[#This Row],[Column7]]/Table1345678910[[#This Row],[2012]],"0%")</f>
        <v>0%</v>
      </c>
      <c r="N18" s="52">
        <f>Table1345678910[[#This Row],[Column1]]+Table1345678910[[#This Row],[Column3]]+Table1345678910[[#This Row],[Column5]]+Table1345678910[[#This Row],[Column7]]</f>
        <v>0</v>
      </c>
      <c r="O18" s="22">
        <f>Table1345678910[[#This Row],[2009]]+Table1345678910[[#This Row],[2010]]+Table1345678910[[#This Row],[2011]]+Table1345678910[[#This Row],[2012]]</f>
        <v>0</v>
      </c>
      <c r="P18" s="25" t="str">
        <f>_xlfn.IFERROR(Table1345678910[[#This Row],[Column9]]/Table1345678910[[#This Row],[Total]],"0%")</f>
        <v>0%</v>
      </c>
    </row>
    <row r="19" spans="1:16" ht="14.25">
      <c r="A19" s="9" t="s">
        <v>41</v>
      </c>
      <c r="B19" s="32"/>
      <c r="C19" s="22"/>
      <c r="D19" s="25" t="str">
        <f>_xlfn.IFERROR(Table1345678910[[#This Row],[Column1]]/[2009],"0%")</f>
        <v>0%</v>
      </c>
      <c r="E19" s="66"/>
      <c r="F19" s="22"/>
      <c r="G19" s="65" t="str">
        <f>_xlfn.IFERROR(Table1345678910[[#This Row],[Column3]]/Table1345678910[[#This Row],[2010]],"0%")</f>
        <v>0%</v>
      </c>
      <c r="H19" s="52"/>
      <c r="I19" s="22"/>
      <c r="J19" s="25" t="str">
        <f>_xlfn.IFERROR(Table1345678910[[#This Row],[Column5]]/Table1345678910[[#This Row],[2011]],"0%")</f>
        <v>0%</v>
      </c>
      <c r="K19" s="66"/>
      <c r="L19" s="22"/>
      <c r="M19" s="65" t="str">
        <f>_xlfn.IFERROR(Table1345678910[[#This Row],[Column7]]/Table1345678910[[#This Row],[2012]],"0%")</f>
        <v>0%</v>
      </c>
      <c r="N19" s="52">
        <f>Table1345678910[[#This Row],[Column1]]+Table1345678910[[#This Row],[Column3]]+Table1345678910[[#This Row],[Column5]]+Table1345678910[[#This Row],[Column7]]</f>
        <v>0</v>
      </c>
      <c r="O19" s="22">
        <f>Table1345678910[[#This Row],[2009]]+Table1345678910[[#This Row],[2010]]+Table1345678910[[#This Row],[2011]]+Table1345678910[[#This Row],[2012]]</f>
        <v>0</v>
      </c>
      <c r="P19" s="25" t="str">
        <f>_xlfn.IFERROR(Table1345678910[[#This Row],[Column9]]/Table1345678910[[#This Row],[Total]],"0%")</f>
        <v>0%</v>
      </c>
    </row>
    <row r="20" spans="1:16" ht="14.25">
      <c r="A20" s="9" t="s">
        <v>42</v>
      </c>
      <c r="B20" s="32"/>
      <c r="C20" s="22"/>
      <c r="D20" s="25" t="str">
        <f>_xlfn.IFERROR(Table1345678910[[#This Row],[Column1]]/[2009],"0%")</f>
        <v>0%</v>
      </c>
      <c r="E20" s="66"/>
      <c r="F20" s="22"/>
      <c r="G20" s="65" t="str">
        <f>_xlfn.IFERROR(Table1345678910[[#This Row],[Column3]]/Table1345678910[[#This Row],[2010]],"0%")</f>
        <v>0%</v>
      </c>
      <c r="H20" s="52"/>
      <c r="I20" s="22"/>
      <c r="J20" s="25" t="str">
        <f>_xlfn.IFERROR(Table1345678910[[#This Row],[Column5]]/Table1345678910[[#This Row],[2011]],"0%")</f>
        <v>0%</v>
      </c>
      <c r="K20" s="66"/>
      <c r="L20" s="22"/>
      <c r="M20" s="65" t="str">
        <f>_xlfn.IFERROR(Table1345678910[[#This Row],[Column7]]/Table1345678910[[#This Row],[2012]],"0%")</f>
        <v>0%</v>
      </c>
      <c r="N20" s="52">
        <f>Table1345678910[[#This Row],[Column1]]+Table1345678910[[#This Row],[Column3]]+Table1345678910[[#This Row],[Column5]]+Table1345678910[[#This Row],[Column7]]</f>
        <v>0</v>
      </c>
      <c r="O20" s="22">
        <f>Table1345678910[[#This Row],[2009]]+Table1345678910[[#This Row],[2010]]+Table1345678910[[#This Row],[2011]]+Table1345678910[[#This Row],[2012]]</f>
        <v>0</v>
      </c>
      <c r="P20" s="25" t="str">
        <f>_xlfn.IFERROR(Table1345678910[[#This Row],[Column9]]/Table1345678910[[#This Row],[Total]],"0%")</f>
        <v>0%</v>
      </c>
    </row>
    <row r="21" spans="1:16" s="14" customFormat="1" ht="14.25">
      <c r="A21" s="13" t="s">
        <v>43</v>
      </c>
      <c r="B21" s="33"/>
      <c r="C21" s="27"/>
      <c r="D21" s="25" t="str">
        <f>_xlfn.IFERROR(Table1345678910[[#This Row],[Column1]]/[2009],"0%")</f>
        <v>0%</v>
      </c>
      <c r="E21" s="74">
        <v>183</v>
      </c>
      <c r="F21" s="27">
        <v>183</v>
      </c>
      <c r="G21" s="75">
        <f>_xlfn.IFERROR(Table1345678910[[#This Row],[Column3]]/Table1345678910[[#This Row],[2010]],"0%")</f>
        <v>1</v>
      </c>
      <c r="H21" s="53">
        <v>176</v>
      </c>
      <c r="I21" s="27">
        <v>176</v>
      </c>
      <c r="J21" s="28">
        <f>_xlfn.IFERROR(Table1345678910[[#This Row],[Column5]]/Table1345678910[[#This Row],[2011]],"0%")</f>
        <v>1</v>
      </c>
      <c r="K21" s="74"/>
      <c r="L21" s="27"/>
      <c r="M21" s="65" t="str">
        <f>_xlfn.IFERROR(Table1345678910[[#This Row],[Column7]]/Table1345678910[[#This Row],[2012]],"0%")</f>
        <v>0%</v>
      </c>
      <c r="N21" s="53">
        <f>Table1345678910[[#This Row],[Column1]]+Table1345678910[[#This Row],[Column3]]+Table1345678910[[#This Row],[Column5]]+Table1345678910[[#This Row],[Column7]]</f>
        <v>359</v>
      </c>
      <c r="O21" s="27">
        <f>Table1345678910[[#This Row],[2009]]+Table1345678910[[#This Row],[2010]]+Table1345678910[[#This Row],[2011]]+Table1345678910[[#This Row],[2012]]</f>
        <v>359</v>
      </c>
      <c r="P21" s="28">
        <f>_xlfn.IFERROR(Table1345678910[[#This Row],[Column9]]/Table1345678910[[#This Row],[Total]],"0%")</f>
        <v>1</v>
      </c>
    </row>
    <row r="22" spans="1:16" ht="14.25">
      <c r="A22" s="9" t="s">
        <v>44</v>
      </c>
      <c r="B22" s="32"/>
      <c r="C22" s="22"/>
      <c r="D22" s="25" t="str">
        <f>_xlfn.IFERROR(Table1345678910[[#This Row],[Column1]]/[2009],"0%")</f>
        <v>0%</v>
      </c>
      <c r="E22" s="66"/>
      <c r="F22" s="22"/>
      <c r="G22" s="65" t="str">
        <f>_xlfn.IFERROR(Table1345678910[[#This Row],[Column3]]/Table1345678910[[#This Row],[2010]],"0%")</f>
        <v>0%</v>
      </c>
      <c r="H22" s="52"/>
      <c r="I22" s="22"/>
      <c r="J22" s="25" t="str">
        <f>_xlfn.IFERROR(Table1345678910[[#This Row],[Column5]]/Table1345678910[[#This Row],[2011]],"0%")</f>
        <v>0%</v>
      </c>
      <c r="K22" s="66"/>
      <c r="L22" s="22"/>
      <c r="M22" s="65" t="str">
        <f>_xlfn.IFERROR(Table1345678910[[#This Row],[Column7]]/Table1345678910[[#This Row],[2012]],"0%")</f>
        <v>0%</v>
      </c>
      <c r="N22" s="52">
        <f>Table1345678910[[#This Row],[Column1]]+Table1345678910[[#This Row],[Column3]]+Table1345678910[[#This Row],[Column5]]+Table1345678910[[#This Row],[Column7]]</f>
        <v>0</v>
      </c>
      <c r="O22" s="22">
        <f>Table1345678910[[#This Row],[2009]]+Table1345678910[[#This Row],[2010]]+Table1345678910[[#This Row],[2011]]+Table1345678910[[#This Row],[2012]]</f>
        <v>0</v>
      </c>
      <c r="P22" s="25" t="str">
        <f>_xlfn.IFERROR(Table1345678910[[#This Row],[Column9]]/Table1345678910[[#This Row],[Total]],"0%")</f>
        <v>0%</v>
      </c>
    </row>
    <row r="23" spans="1:16" ht="14.25">
      <c r="A23" s="9" t="s">
        <v>45</v>
      </c>
      <c r="B23" s="32"/>
      <c r="C23" s="22"/>
      <c r="D23" s="25" t="str">
        <f>_xlfn.IFERROR(Table1345678910[[#This Row],[Column1]]/[2009],"0%")</f>
        <v>0%</v>
      </c>
      <c r="E23" s="66"/>
      <c r="F23" s="22"/>
      <c r="G23" s="65" t="str">
        <f>_xlfn.IFERROR(Table1345678910[[#This Row],[Column3]]/Table1345678910[[#This Row],[2010]],"0%")</f>
        <v>0%</v>
      </c>
      <c r="H23" s="52"/>
      <c r="I23" s="22"/>
      <c r="J23" s="25" t="str">
        <f>_xlfn.IFERROR(Table1345678910[[#This Row],[Column5]]/Table1345678910[[#This Row],[2011]],"0%")</f>
        <v>0%</v>
      </c>
      <c r="K23" s="66"/>
      <c r="L23" s="22"/>
      <c r="M23" s="65" t="str">
        <f>_xlfn.IFERROR(Table1345678910[[#This Row],[Column7]]/Table1345678910[[#This Row],[2012]],"0%")</f>
        <v>0%</v>
      </c>
      <c r="N23" s="52">
        <f>Table1345678910[[#This Row],[Column1]]+Table1345678910[[#This Row],[Column3]]+Table1345678910[[#This Row],[Column5]]+Table1345678910[[#This Row],[Column7]]</f>
        <v>0</v>
      </c>
      <c r="O23" s="22">
        <f>Table1345678910[[#This Row],[2009]]+Table1345678910[[#This Row],[2010]]+Table1345678910[[#This Row],[2011]]+Table1345678910[[#This Row],[2012]]</f>
        <v>0</v>
      </c>
      <c r="P23" s="25" t="str">
        <f>_xlfn.IFERROR(Table1345678910[[#This Row],[Column9]]/Table1345678910[[#This Row],[Total]],"0%")</f>
        <v>0%</v>
      </c>
    </row>
    <row r="24" spans="1:16" ht="14.25">
      <c r="A24" s="9" t="s">
        <v>6</v>
      </c>
      <c r="B24" s="31"/>
      <c r="C24" s="23"/>
      <c r="D24" s="25" t="str">
        <f>_xlfn.IFERROR(Table1345678910[[#This Row],[Column1]]/[2009],"0%")</f>
        <v>0%</v>
      </c>
      <c r="E24" s="67">
        <v>0</v>
      </c>
      <c r="F24" s="23">
        <v>299</v>
      </c>
      <c r="G24" s="68">
        <f>_xlfn.IFERROR(Table1345678910[[#This Row],[Column3]]/Table1345678910[[#This Row],[2010]],"0%")</f>
        <v>0</v>
      </c>
      <c r="H24" s="51">
        <v>0</v>
      </c>
      <c r="I24" s="23">
        <v>157</v>
      </c>
      <c r="J24" s="24">
        <f>_xlfn.IFERROR(Table1345678910[[#This Row],[Column5]]/Table1345678910[[#This Row],[2011]],"0%")</f>
        <v>0</v>
      </c>
      <c r="K24" s="67"/>
      <c r="L24" s="23"/>
      <c r="M24" s="65" t="str">
        <f>_xlfn.IFERROR(Table1345678910[[#This Row],[Column7]]/Table1345678910[[#This Row],[2012]],"0%")</f>
        <v>0%</v>
      </c>
      <c r="N24" s="51">
        <f>Table1345678910[[#This Row],[Column1]]+Table1345678910[[#This Row],[Column3]]+Table1345678910[[#This Row],[Column5]]+Table1345678910[[#This Row],[Column7]]</f>
        <v>0</v>
      </c>
      <c r="O24" s="23">
        <f>Table1345678910[[#This Row],[2009]]+Table1345678910[[#This Row],[2010]]+Table1345678910[[#This Row],[2011]]+Table1345678910[[#This Row],[2012]]</f>
        <v>456</v>
      </c>
      <c r="P24" s="24">
        <f>_xlfn.IFERROR(Table1345678910[[#This Row],[Column9]]/Table1345678910[[#This Row],[Total]],"0%")</f>
        <v>0</v>
      </c>
    </row>
    <row r="25" spans="1:16" ht="14.25">
      <c r="A25" s="9" t="s">
        <v>46</v>
      </c>
      <c r="B25" s="32"/>
      <c r="C25" s="22"/>
      <c r="D25" s="25" t="str">
        <f>_xlfn.IFERROR(Table1345678910[[#This Row],[Column1]]/[2009],"0%")</f>
        <v>0%</v>
      </c>
      <c r="E25" s="66"/>
      <c r="F25" s="22"/>
      <c r="G25" s="65" t="str">
        <f>_xlfn.IFERROR(Table1345678910[[#This Row],[Column3]]/Table1345678910[[#This Row],[2010]],"0%")</f>
        <v>0%</v>
      </c>
      <c r="H25" s="52"/>
      <c r="I25" s="22"/>
      <c r="J25" s="25" t="str">
        <f>_xlfn.IFERROR(Table1345678910[[#This Row],[Column5]]/Table1345678910[[#This Row],[2011]],"0%")</f>
        <v>0%</v>
      </c>
      <c r="K25" s="66"/>
      <c r="L25" s="22"/>
      <c r="M25" s="65" t="str">
        <f>_xlfn.IFERROR(Table1345678910[[#This Row],[Column7]]/Table1345678910[[#This Row],[2012]],"0%")</f>
        <v>0%</v>
      </c>
      <c r="N25" s="52">
        <f>Table1345678910[[#This Row],[Column1]]+Table1345678910[[#This Row],[Column3]]+Table1345678910[[#This Row],[Column5]]+Table1345678910[[#This Row],[Column7]]</f>
        <v>0</v>
      </c>
      <c r="O25" s="22">
        <f>Table1345678910[[#This Row],[2009]]+Table1345678910[[#This Row],[2010]]+Table1345678910[[#This Row],[2011]]+Table1345678910[[#This Row],[2012]]</f>
        <v>0</v>
      </c>
      <c r="P25" s="25" t="str">
        <f>_xlfn.IFERROR(Table1345678910[[#This Row],[Column9]]/Table1345678910[[#This Row],[Total]],"0%")</f>
        <v>0%</v>
      </c>
    </row>
    <row r="26" spans="1:16" ht="14.25">
      <c r="A26" s="9" t="s">
        <v>47</v>
      </c>
      <c r="B26" s="32"/>
      <c r="C26" s="22"/>
      <c r="D26" s="25" t="str">
        <f>_xlfn.IFERROR(Table1345678910[[#This Row],[Column1]]/[2009],"0%")</f>
        <v>0%</v>
      </c>
      <c r="E26" s="66"/>
      <c r="F26" s="22"/>
      <c r="G26" s="65" t="str">
        <f>_xlfn.IFERROR(Table1345678910[[#This Row],[Column3]]/Table1345678910[[#This Row],[2010]],"0%")</f>
        <v>0%</v>
      </c>
      <c r="H26" s="52"/>
      <c r="I26" s="22"/>
      <c r="J26" s="25" t="str">
        <f>_xlfn.IFERROR(Table1345678910[[#This Row],[Column5]]/Table1345678910[[#This Row],[2011]],"0%")</f>
        <v>0%</v>
      </c>
      <c r="K26" s="66"/>
      <c r="L26" s="22"/>
      <c r="M26" s="65" t="str">
        <f>_xlfn.IFERROR(Table1345678910[[#This Row],[Column7]]/Table1345678910[[#This Row],[2012]],"0%")</f>
        <v>0%</v>
      </c>
      <c r="N26" s="52">
        <f>Table1345678910[[#This Row],[Column1]]+Table1345678910[[#This Row],[Column3]]+Table1345678910[[#This Row],[Column5]]+Table1345678910[[#This Row],[Column7]]</f>
        <v>0</v>
      </c>
      <c r="O26" s="22">
        <f>Table1345678910[[#This Row],[2009]]+Table1345678910[[#This Row],[2010]]+Table1345678910[[#This Row],[2011]]+Table1345678910[[#This Row],[2012]]</f>
        <v>0</v>
      </c>
      <c r="P26" s="25" t="str">
        <f>_xlfn.IFERROR(Table1345678910[[#This Row],[Column9]]/Table1345678910[[#This Row],[Total]],"0%")</f>
        <v>0%</v>
      </c>
    </row>
    <row r="27" spans="1:16" ht="14.25">
      <c r="A27" s="9" t="s">
        <v>51</v>
      </c>
      <c r="B27" s="32"/>
      <c r="C27" s="22"/>
      <c r="D27" s="25" t="str">
        <f>_xlfn.IFERROR(Table1345678910[[#This Row],[Column1]]/[2009],"0%")</f>
        <v>0%</v>
      </c>
      <c r="E27" s="66"/>
      <c r="F27" s="22"/>
      <c r="G27" s="65" t="str">
        <f>_xlfn.IFERROR(Table1345678910[[#This Row],[Column3]]/Table1345678910[[#This Row],[2010]],"0%")</f>
        <v>0%</v>
      </c>
      <c r="H27" s="52"/>
      <c r="I27" s="22"/>
      <c r="J27" s="25" t="str">
        <f>_xlfn.IFERROR(Table1345678910[[#This Row],[Column5]]/Table1345678910[[#This Row],[2011]],"0%")</f>
        <v>0%</v>
      </c>
      <c r="K27" s="66"/>
      <c r="L27" s="22"/>
      <c r="M27" s="65" t="str">
        <f>_xlfn.IFERROR(Table1345678910[[#This Row],[Column7]]/Table1345678910[[#This Row],[2012]],"0%")</f>
        <v>0%</v>
      </c>
      <c r="N27" s="52">
        <f>Table1345678910[[#This Row],[Column1]]+Table1345678910[[#This Row],[Column3]]+Table1345678910[[#This Row],[Column5]]+Table1345678910[[#This Row],[Column7]]</f>
        <v>0</v>
      </c>
      <c r="O27" s="22">
        <f>Table1345678910[[#This Row],[2009]]+Table1345678910[[#This Row],[2010]]+Table1345678910[[#This Row],[2011]]+Table1345678910[[#This Row],[2012]]</f>
        <v>0</v>
      </c>
      <c r="P27" s="25" t="str">
        <f>_xlfn.IFERROR(Table1345678910[[#This Row],[Column9]]/Table1345678910[[#This Row],[Total]],"0%")</f>
        <v>0%</v>
      </c>
    </row>
    <row r="28" spans="1:16" ht="14.25">
      <c r="A28" s="9" t="s">
        <v>10</v>
      </c>
      <c r="B28" s="33"/>
      <c r="C28" s="27"/>
      <c r="D28" s="25" t="str">
        <f>_xlfn.IFERROR(Table1345678910[[#This Row],[Column1]]/[2009],"0%")</f>
        <v>0%</v>
      </c>
      <c r="E28" s="74"/>
      <c r="F28" s="27"/>
      <c r="G28" s="65" t="str">
        <f>_xlfn.IFERROR(Table1345678910[[#This Row],[Column3]]/Table1345678910[[#This Row],[2010]],"0%")</f>
        <v>0%</v>
      </c>
      <c r="H28" s="53"/>
      <c r="I28" s="27"/>
      <c r="J28" s="25" t="str">
        <f>_xlfn.IFERROR(Table1345678910[[#This Row],[Column5]]/Table1345678910[[#This Row],[2011]],"0%")</f>
        <v>0%</v>
      </c>
      <c r="K28" s="74">
        <v>0</v>
      </c>
      <c r="L28" s="27">
        <v>141</v>
      </c>
      <c r="M28" s="75">
        <f>_xlfn.IFERROR(Table1345678910[[#This Row],[Column7]]/Table1345678910[[#This Row],[2012]],"0%")</f>
        <v>0</v>
      </c>
      <c r="N28" s="53">
        <f>Table1345678910[[#This Row],[Column1]]+Table1345678910[[#This Row],[Column3]]+Table1345678910[[#This Row],[Column5]]+Table1345678910[[#This Row],[Column7]]</f>
        <v>0</v>
      </c>
      <c r="O28" s="27">
        <f>Table1345678910[[#This Row],[2009]]+Table1345678910[[#This Row],[2010]]+Table1345678910[[#This Row],[2011]]+Table1345678910[[#This Row],[2012]]</f>
        <v>141</v>
      </c>
      <c r="P28" s="28">
        <f>_xlfn.IFERROR(Table1345678910[[#This Row],[Column9]]/Table1345678910[[#This Row],[Total]],"0%")</f>
        <v>0</v>
      </c>
    </row>
    <row r="29" spans="1:16" ht="14.25">
      <c r="A29" s="9" t="s">
        <v>9</v>
      </c>
      <c r="B29" s="31"/>
      <c r="C29" s="23"/>
      <c r="D29" s="25" t="str">
        <f>_xlfn.IFERROR(Table1345678910[[#This Row],[Column1]]/[2009],"0%")</f>
        <v>0%</v>
      </c>
      <c r="E29" s="67">
        <v>0</v>
      </c>
      <c r="F29" s="23">
        <v>1</v>
      </c>
      <c r="G29" s="68">
        <f>_xlfn.IFERROR(Table1345678910[[#This Row],[Column3]]/Table1345678910[[#This Row],[2010]],"0%")</f>
        <v>0</v>
      </c>
      <c r="H29" s="51">
        <v>230</v>
      </c>
      <c r="I29" s="23">
        <v>268</v>
      </c>
      <c r="J29" s="24">
        <f>_xlfn.IFERROR(Table1345678910[[#This Row],[Column5]]/Table1345678910[[#This Row],[2011]],"0%")</f>
        <v>0.8582089552238806</v>
      </c>
      <c r="K29" s="67">
        <v>199</v>
      </c>
      <c r="L29" s="23">
        <v>226</v>
      </c>
      <c r="M29" s="68">
        <f>_xlfn.IFERROR(Table1345678910[[#This Row],[Column7]]/Table1345678910[[#This Row],[2012]],"0%")</f>
        <v>0.8805309734513275</v>
      </c>
      <c r="N29" s="51">
        <f>Table1345678910[[#This Row],[Column1]]+Table1345678910[[#This Row],[Column3]]+Table1345678910[[#This Row],[Column5]]+Table1345678910[[#This Row],[Column7]]</f>
        <v>429</v>
      </c>
      <c r="O29" s="23">
        <f>Table1345678910[[#This Row],[2009]]+Table1345678910[[#This Row],[2010]]+Table1345678910[[#This Row],[2011]]+Table1345678910[[#This Row],[2012]]</f>
        <v>495</v>
      </c>
      <c r="P29" s="24">
        <f>_xlfn.IFERROR(Table1345678910[[#This Row],[Column9]]/Table1345678910[[#This Row],[Total]],"0%")</f>
        <v>0.8666666666666667</v>
      </c>
    </row>
    <row r="30" spans="1:16" s="14" customFormat="1" ht="14.25">
      <c r="A30" s="13" t="s">
        <v>50</v>
      </c>
      <c r="B30" s="33"/>
      <c r="C30" s="27"/>
      <c r="D30" s="25" t="str">
        <f>_xlfn.IFERROR(Table1345678910[[#This Row],[Column1]]/[2009],"0%")</f>
        <v>0%</v>
      </c>
      <c r="E30" s="74">
        <v>433</v>
      </c>
      <c r="F30" s="27">
        <v>504</v>
      </c>
      <c r="G30" s="75">
        <f>_xlfn.IFERROR(Table1345678910[[#This Row],[Column3]]/Table1345678910[[#This Row],[2010]],"0%")</f>
        <v>0.8591269841269841</v>
      </c>
      <c r="H30" s="53">
        <v>144</v>
      </c>
      <c r="I30" s="27">
        <v>144</v>
      </c>
      <c r="J30" s="28">
        <f>_xlfn.IFERROR(Table1345678910[[#This Row],[Column5]]/Table1345678910[[#This Row],[2011]],"0%")</f>
        <v>1</v>
      </c>
      <c r="K30" s="74"/>
      <c r="L30" s="27"/>
      <c r="M30" s="65" t="str">
        <f>_xlfn.IFERROR(Table1345678910[[#This Row],[Column7]]/Table1345678910[[#This Row],[2012]],"0%")</f>
        <v>0%</v>
      </c>
      <c r="N30" s="53">
        <f>Table1345678910[[#This Row],[Column1]]+Table1345678910[[#This Row],[Column3]]+Table1345678910[[#This Row],[Column5]]+Table1345678910[[#This Row],[Column7]]</f>
        <v>577</v>
      </c>
      <c r="O30" s="27">
        <f>Table1345678910[[#This Row],[2009]]+Table1345678910[[#This Row],[2010]]+Table1345678910[[#This Row],[2011]]+Table1345678910[[#This Row],[2012]]</f>
        <v>648</v>
      </c>
      <c r="P30" s="28">
        <f>_xlfn.IFERROR(Table1345678910[[#This Row],[Column9]]/Table1345678910[[#This Row],[Total]],"0%")</f>
        <v>0.8904320987654321</v>
      </c>
    </row>
    <row r="31" spans="1:16" ht="14.25">
      <c r="A31" s="9" t="s">
        <v>11</v>
      </c>
      <c r="B31" s="31"/>
      <c r="C31" s="23"/>
      <c r="D31" s="25" t="str">
        <f>_xlfn.IFERROR(Table1345678910[[#This Row],[Column1]]/[2009],"0%")</f>
        <v>0%</v>
      </c>
      <c r="E31" s="67"/>
      <c r="F31" s="23"/>
      <c r="G31" s="65" t="str">
        <f>_xlfn.IFERROR(Table1345678910[[#This Row],[Column3]]/Table1345678910[[#This Row],[2010]],"0%")</f>
        <v>0%</v>
      </c>
      <c r="H31" s="51"/>
      <c r="I31" s="23"/>
      <c r="J31" s="25" t="str">
        <f>_xlfn.IFERROR(Table1345678910[[#This Row],[Column5]]/Table1345678910[[#This Row],[2011]],"0%")</f>
        <v>0%</v>
      </c>
      <c r="K31" s="67"/>
      <c r="L31" s="23"/>
      <c r="M31" s="65" t="str">
        <f>_xlfn.IFERROR(Table1345678910[[#This Row],[Column7]]/Table1345678910[[#This Row],[2012]],"0%")</f>
        <v>0%</v>
      </c>
      <c r="N31" s="51">
        <f>Table1345678910[[#This Row],[Column1]]+Table1345678910[[#This Row],[Column3]]+Table1345678910[[#This Row],[Column5]]+Table1345678910[[#This Row],[Column7]]</f>
        <v>0</v>
      </c>
      <c r="O31" s="23">
        <f>Table1345678910[[#This Row],[2009]]+Table1345678910[[#This Row],[2010]]+Table1345678910[[#This Row],[2011]]+Table1345678910[[#This Row],[2012]]</f>
        <v>0</v>
      </c>
      <c r="P31" s="24" t="str">
        <f>_xlfn.IFERROR(Table1345678910[[#This Row],[Column9]]/Table1345678910[[#This Row],[Total]],"0%")</f>
        <v>0%</v>
      </c>
    </row>
    <row r="32" spans="1:16" ht="14.25">
      <c r="A32" s="9" t="s">
        <v>13</v>
      </c>
      <c r="B32" s="31"/>
      <c r="C32" s="23"/>
      <c r="D32" s="25" t="str">
        <f>_xlfn.IFERROR(Table1345678910[[#This Row],[Column1]]/[2009],"0%")</f>
        <v>0%</v>
      </c>
      <c r="E32" s="67">
        <v>4</v>
      </c>
      <c r="F32" s="23">
        <v>7</v>
      </c>
      <c r="G32" s="68">
        <f>_xlfn.IFERROR(Table1345678910[[#This Row],[Column3]]/Table1345678910[[#This Row],[2010]],"0%")</f>
        <v>0.5714285714285714</v>
      </c>
      <c r="H32" s="51">
        <v>5</v>
      </c>
      <c r="I32" s="23">
        <v>10</v>
      </c>
      <c r="J32" s="24">
        <f>_xlfn.IFERROR(Table1345678910[[#This Row],[Column5]]/Table1345678910[[#This Row],[2011]],"0%")</f>
        <v>0.5</v>
      </c>
      <c r="K32" s="67"/>
      <c r="L32" s="23"/>
      <c r="M32" s="65" t="str">
        <f>_xlfn.IFERROR(Table1345678910[[#This Row],[Column7]]/Table1345678910[[#This Row],[2012]],"0%")</f>
        <v>0%</v>
      </c>
      <c r="N32" s="51">
        <f>Table1345678910[[#This Row],[Column1]]+Table1345678910[[#This Row],[Column3]]+Table1345678910[[#This Row],[Column5]]+Table1345678910[[#This Row],[Column7]]</f>
        <v>9</v>
      </c>
      <c r="O32" s="23">
        <f>Table1345678910[[#This Row],[2009]]+Table1345678910[[#This Row],[2010]]+Table1345678910[[#This Row],[2011]]+Table1345678910[[#This Row],[2012]]</f>
        <v>17</v>
      </c>
      <c r="P32" s="24">
        <f>_xlfn.IFERROR(Table1345678910[[#This Row],[Column9]]/Table1345678910[[#This Row],[Total]],"0%")</f>
        <v>0.5294117647058824</v>
      </c>
    </row>
    <row r="33" spans="1:16" ht="14.25">
      <c r="A33" s="9" t="s">
        <v>15</v>
      </c>
      <c r="B33" s="31"/>
      <c r="C33" s="23"/>
      <c r="D33" s="25" t="str">
        <f>_xlfn.IFERROR(Table1345678910[[#This Row],[Column1]]/[2009],"0%")</f>
        <v>0%</v>
      </c>
      <c r="E33" s="67"/>
      <c r="F33" s="23"/>
      <c r="G33" s="65" t="str">
        <f>_xlfn.IFERROR(Table1345678910[[#This Row],[Column3]]/Table1345678910[[#This Row],[2010]],"0%")</f>
        <v>0%</v>
      </c>
      <c r="H33" s="51">
        <v>2</v>
      </c>
      <c r="I33" s="23">
        <v>13</v>
      </c>
      <c r="J33" s="24">
        <f>_xlfn.IFERROR(Table1345678910[[#This Row],[Column5]]/Table1345678910[[#This Row],[2011]],"0%")</f>
        <v>0.15384615384615385</v>
      </c>
      <c r="K33" s="67">
        <v>4</v>
      </c>
      <c r="L33" s="23">
        <v>4</v>
      </c>
      <c r="M33" s="68">
        <f>_xlfn.IFERROR(Table1345678910[[#This Row],[Column7]]/Table1345678910[[#This Row],[2012]],"0%")</f>
        <v>1</v>
      </c>
      <c r="N33" s="51">
        <f>Table1345678910[[#This Row],[Column1]]+Table1345678910[[#This Row],[Column3]]+Table1345678910[[#This Row],[Column5]]+Table1345678910[[#This Row],[Column7]]</f>
        <v>6</v>
      </c>
      <c r="O33" s="23">
        <f>Table1345678910[[#This Row],[2009]]+Table1345678910[[#This Row],[2010]]+Table1345678910[[#This Row],[2011]]+Table1345678910[[#This Row],[2012]]</f>
        <v>17</v>
      </c>
      <c r="P33" s="24">
        <f>_xlfn.IFERROR(Table1345678910[[#This Row],[Column9]]/Table1345678910[[#This Row],[Total]],"0%")</f>
        <v>0.35294117647058826</v>
      </c>
    </row>
    <row r="34" spans="1:16" ht="14.25">
      <c r="A34" s="9" t="s">
        <v>49</v>
      </c>
      <c r="B34" s="31"/>
      <c r="C34" s="23"/>
      <c r="D34" s="25" t="str">
        <f>_xlfn.IFERROR(Table1345678910[[#This Row],[Column1]]/[2009],"0%")</f>
        <v>0%</v>
      </c>
      <c r="E34" s="67"/>
      <c r="F34" s="23"/>
      <c r="G34" s="65" t="str">
        <f>_xlfn.IFERROR(Table1345678910[[#This Row],[Column3]]/Table1345678910[[#This Row],[2010]],"0%")</f>
        <v>0%</v>
      </c>
      <c r="H34" s="51">
        <v>8</v>
      </c>
      <c r="I34" s="23">
        <v>12</v>
      </c>
      <c r="J34" s="24">
        <f>_xlfn.IFERROR(Table1345678910[[#This Row],[Column5]]/Table1345678910[[#This Row],[2011]],"0%")</f>
        <v>0.6666666666666666</v>
      </c>
      <c r="K34" s="67">
        <v>2</v>
      </c>
      <c r="L34" s="23">
        <v>5</v>
      </c>
      <c r="M34" s="68">
        <f>_xlfn.IFERROR(Table1345678910[[#This Row],[Column7]]/Table1345678910[[#This Row],[2012]],"0%")</f>
        <v>0.4</v>
      </c>
      <c r="N34" s="51">
        <f>Table1345678910[[#This Row],[Column1]]+Table1345678910[[#This Row],[Column3]]+Table1345678910[[#This Row],[Column5]]+Table1345678910[[#This Row],[Column7]]</f>
        <v>10</v>
      </c>
      <c r="O34" s="23">
        <f>Table1345678910[[#This Row],[2009]]+Table1345678910[[#This Row],[2010]]+Table1345678910[[#This Row],[2011]]+Table1345678910[[#This Row],[2012]]</f>
        <v>17</v>
      </c>
      <c r="P34" s="24">
        <f>_xlfn.IFERROR(Table1345678910[[#This Row],[Column9]]/Table1345678910[[#This Row],[Total]],"0%")</f>
        <v>0.5882352941176471</v>
      </c>
    </row>
    <row r="35" spans="1:16" ht="14.25">
      <c r="A35" s="9" t="s">
        <v>48</v>
      </c>
      <c r="B35" s="32"/>
      <c r="C35" s="22"/>
      <c r="D35" s="25" t="str">
        <f>_xlfn.IFERROR(Table1345678910[[#This Row],[Column1]]/[2009],"0%")</f>
        <v>0%</v>
      </c>
      <c r="E35" s="66"/>
      <c r="F35" s="22"/>
      <c r="G35" s="65" t="str">
        <f>_xlfn.IFERROR(Table1345678910[[#This Row],[Column3]]/Table1345678910[[#This Row],[2010]],"0%")</f>
        <v>0%</v>
      </c>
      <c r="H35" s="52"/>
      <c r="I35" s="22"/>
      <c r="J35" s="25" t="str">
        <f>_xlfn.IFERROR(Table1345678910[[#This Row],[Column5]]/Table1345678910[[#This Row],[2011]],"0%")</f>
        <v>0%</v>
      </c>
      <c r="K35" s="66"/>
      <c r="L35" s="22"/>
      <c r="M35" s="65" t="str">
        <f>_xlfn.IFERROR(Table1345678910[[#This Row],[Column7]]/Table1345678910[[#This Row],[2012]],"0%")</f>
        <v>0%</v>
      </c>
      <c r="N35" s="52">
        <f>Table1345678910[[#This Row],[Column1]]+Table1345678910[[#This Row],[Column3]]+Table1345678910[[#This Row],[Column5]]+Table1345678910[[#This Row],[Column7]]</f>
        <v>0</v>
      </c>
      <c r="O35" s="22">
        <f>Table1345678910[[#This Row],[2009]]+Table1345678910[[#This Row],[2010]]+Table1345678910[[#This Row],[2011]]+Table1345678910[[#This Row],[2012]]</f>
        <v>0</v>
      </c>
      <c r="P35" s="25" t="str">
        <f>_xlfn.IFERROR(Table1345678910[[#This Row],[Column9]]/Table1345678910[[#This Row],[Total]],"0%")</f>
        <v>0%</v>
      </c>
    </row>
    <row r="36" spans="1:16" ht="14.25">
      <c r="A36" s="9" t="s">
        <v>4</v>
      </c>
      <c r="B36" s="34">
        <f>SUM(B4:B35)</f>
        <v>0</v>
      </c>
      <c r="C36" s="35">
        <f>SUM(C4:C35)</f>
        <v>0</v>
      </c>
      <c r="D36" s="37" t="str">
        <f>_xlfn.IFERROR(Table1345678910[[#This Row],[Column1]]/[2009],"0%")</f>
        <v>0%</v>
      </c>
      <c r="E36" s="76">
        <f>SUM(E4:E35)</f>
        <v>653</v>
      </c>
      <c r="F36" s="35">
        <f>SUM(F4:F35)</f>
        <v>2280</v>
      </c>
      <c r="G36" s="77">
        <f>_xlfn.IFERROR(Table1345678910[[#This Row],[Column3]]/Table1345678910[[#This Row],[2010]],"0%")</f>
        <v>0.2864035087719298</v>
      </c>
      <c r="H36" s="54">
        <f>SUM(H4:H35)</f>
        <v>727</v>
      </c>
      <c r="I36" s="35">
        <f>SUM(I4:I35)</f>
        <v>1491</v>
      </c>
      <c r="J36" s="37">
        <f>_xlfn.IFERROR(Table1345678910[[#This Row],[Column5]]/Table1345678910[[#This Row],[2011]],"0%")</f>
        <v>0.4875922199865862</v>
      </c>
      <c r="K36" s="76">
        <f>SUM(K4:K35)</f>
        <v>443</v>
      </c>
      <c r="L36" s="35">
        <f>SUM(L4:L35)</f>
        <v>1125</v>
      </c>
      <c r="M36" s="77">
        <f>_xlfn.IFERROR(Table1345678910[[#This Row],[Column7]]/Table1345678910[[#This Row],[2012]],"0%")</f>
        <v>0.3937777777777778</v>
      </c>
      <c r="N36" s="55">
        <f>Table1345678910[[#This Row],[Column1]]+Table1345678910[[#This Row],[Column3]]+Table1345678910[[#This Row],[Column5]]+Table1345678910[[#This Row],[Column7]]</f>
        <v>1823</v>
      </c>
      <c r="O36" s="36">
        <f>Table1345678910[[#This Row],[2009]]+Table1345678910[[#This Row],[2010]]+Table1345678910[[#This Row],[2011]]+Table1345678910[[#This Row],[2012]]</f>
        <v>4896</v>
      </c>
      <c r="P36" s="37">
        <f>_xlfn.IFERROR(Table1345678910[[#This Row],[Column9]]/Table1345678910[[#This Row],[Total]],"0%")</f>
        <v>0.3723447712418301</v>
      </c>
    </row>
  </sheetData>
  <printOptions/>
  <pageMargins left="0.25" right="0.25" top="0.25" bottom="0.25" header="0.3" footer="0.3"/>
  <pageSetup horizontalDpi="600" verticalDpi="600" orientation="landscape" paperSize="5" scale="115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Hailey Pate</dc:creator>
  <cp:keywords/>
  <dc:description/>
  <cp:lastModifiedBy>Hailey Pate</cp:lastModifiedBy>
  <cp:lastPrinted>2013-04-12T21:30:38Z</cp:lastPrinted>
  <dcterms:created xsi:type="dcterms:W3CDTF">2013-03-29T21:23:15Z</dcterms:created>
  <dcterms:modified xsi:type="dcterms:W3CDTF">2013-05-24T17:55:17Z</dcterms:modified>
  <cp:category/>
  <cp:version/>
  <cp:contentType/>
  <cp:contentStatus/>
</cp:coreProperties>
</file>